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ila Frka\Documents\Financijski izvještaji 2026\"/>
    </mc:Choice>
  </mc:AlternateContent>
  <xr:revisionPtr revIDLastSave="0" documentId="13_ncr:1_{D0FAC900-8422-4B0B-B24C-92A75A999C88}" xr6:coauthVersionLast="47" xr6:coauthVersionMax="47" xr10:uidLastSave="{00000000-0000-0000-0000-000000000000}"/>
  <bookViews>
    <workbookView xWindow="15420" yWindow="180" windowWidth="13170" windowHeight="15450" firstSheet="2" activeTab="3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rashoda'!$A$7:$F$38</definedName>
    <definedName name="__S1A_G02_DS__X" localSheetId="2">'Račun financiranja'!#REF!</definedName>
    <definedName name="__S1A_G02_DS__X" localSheetId="1">'Račun prihoda i rashoda'!$A$8:$F$17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rashoda'!$A$43:$F$43</definedName>
    <definedName name="S2A_RedoviSveuk" localSheetId="3">'Posebni dio'!$A$8:$F$8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4" l="1"/>
  <c r="E30" i="4"/>
  <c r="E8" i="5"/>
  <c r="E136" i="5"/>
  <c r="E170" i="3"/>
  <c r="F10" i="2"/>
  <c r="F9" i="2"/>
  <c r="D25" i="2"/>
  <c r="B25" i="2"/>
  <c r="B26" i="2"/>
  <c r="E21" i="5"/>
  <c r="E19" i="5"/>
  <c r="E7" i="5"/>
  <c r="E111" i="5"/>
  <c r="F111" i="5"/>
  <c r="F135" i="5"/>
  <c r="E135" i="5"/>
  <c r="D134" i="5"/>
  <c r="C134" i="5"/>
  <c r="F134" i="5" s="1"/>
  <c r="B134" i="5"/>
  <c r="E134" i="5" s="1"/>
  <c r="D133" i="5"/>
  <c r="C133" i="5"/>
  <c r="B133" i="5"/>
  <c r="E133" i="5" s="1"/>
  <c r="F132" i="5"/>
  <c r="E132" i="5"/>
  <c r="D131" i="5"/>
  <c r="C131" i="5"/>
  <c r="F131" i="5" s="1"/>
  <c r="B131" i="5"/>
  <c r="E131" i="5" s="1"/>
  <c r="D130" i="5"/>
  <c r="C130" i="5"/>
  <c r="B130" i="5"/>
  <c r="E130" i="5" s="1"/>
  <c r="F129" i="5"/>
  <c r="E129" i="5"/>
  <c r="D128" i="5"/>
  <c r="F128" i="5" s="1"/>
  <c r="C128" i="5"/>
  <c r="B128" i="5"/>
  <c r="E128" i="5" s="1"/>
  <c r="D127" i="5"/>
  <c r="C127" i="5"/>
  <c r="B127" i="5"/>
  <c r="E127" i="5" s="1"/>
  <c r="F126" i="5"/>
  <c r="E126" i="5"/>
  <c r="D125" i="5"/>
  <c r="C125" i="5"/>
  <c r="B125" i="5"/>
  <c r="E125" i="5" s="1"/>
  <c r="D124" i="5"/>
  <c r="C124" i="5"/>
  <c r="B124" i="5"/>
  <c r="E124" i="5" s="1"/>
  <c r="F123" i="5"/>
  <c r="E123" i="5"/>
  <c r="D122" i="5"/>
  <c r="C122" i="5"/>
  <c r="B122" i="5"/>
  <c r="E122" i="5" s="1"/>
  <c r="D121" i="5"/>
  <c r="C121" i="5"/>
  <c r="B121" i="5"/>
  <c r="E121" i="5" s="1"/>
  <c r="F120" i="5"/>
  <c r="E120" i="5"/>
  <c r="D119" i="5"/>
  <c r="C119" i="5"/>
  <c r="B119" i="5"/>
  <c r="E119" i="5" s="1"/>
  <c r="F118" i="5"/>
  <c r="E118" i="5"/>
  <c r="D117" i="5"/>
  <c r="C117" i="5"/>
  <c r="F117" i="5" s="1"/>
  <c r="B117" i="5"/>
  <c r="E117" i="5" s="1"/>
  <c r="F116" i="5"/>
  <c r="E116" i="5"/>
  <c r="F115" i="5"/>
  <c r="E115" i="5"/>
  <c r="F114" i="5"/>
  <c r="E114" i="5"/>
  <c r="F113" i="5"/>
  <c r="E113" i="5"/>
  <c r="F112" i="5"/>
  <c r="E112" i="5"/>
  <c r="F110" i="5"/>
  <c r="E110" i="5"/>
  <c r="D109" i="5"/>
  <c r="C109" i="5"/>
  <c r="B109" i="5"/>
  <c r="F108" i="5"/>
  <c r="E108" i="5"/>
  <c r="F107" i="5"/>
  <c r="E107" i="5"/>
  <c r="D106" i="5"/>
  <c r="C106" i="5"/>
  <c r="B106" i="5"/>
  <c r="F104" i="5"/>
  <c r="E104" i="5"/>
  <c r="D103" i="5"/>
  <c r="D98" i="5" s="1"/>
  <c r="C103" i="5"/>
  <c r="B103" i="5"/>
  <c r="B98" i="5" s="1"/>
  <c r="E98" i="5" s="1"/>
  <c r="F102" i="5"/>
  <c r="E102" i="5"/>
  <c r="F101" i="5"/>
  <c r="E101" i="5"/>
  <c r="F100" i="5"/>
  <c r="E100" i="5"/>
  <c r="D99" i="5"/>
  <c r="C99" i="5"/>
  <c r="F99" i="5" s="1"/>
  <c r="B99" i="5"/>
  <c r="E99" i="5" s="1"/>
  <c r="F97" i="5"/>
  <c r="E97" i="5"/>
  <c r="D96" i="5"/>
  <c r="C96" i="5"/>
  <c r="B96" i="5"/>
  <c r="E96" i="5" s="1"/>
  <c r="D95" i="5"/>
  <c r="C95" i="5"/>
  <c r="B95" i="5"/>
  <c r="E95" i="5" s="1"/>
  <c r="F94" i="5"/>
  <c r="E94" i="5"/>
  <c r="F93" i="5"/>
  <c r="E93" i="5"/>
  <c r="F92" i="5"/>
  <c r="E92" i="5"/>
  <c r="D91" i="5"/>
  <c r="F91" i="5" s="1"/>
  <c r="C91" i="5"/>
  <c r="B91" i="5"/>
  <c r="F90" i="5"/>
  <c r="E90" i="5"/>
  <c r="F89" i="5"/>
  <c r="E89" i="5"/>
  <c r="F88" i="5"/>
  <c r="E88" i="5"/>
  <c r="F87" i="5"/>
  <c r="E87" i="5"/>
  <c r="F86" i="5"/>
  <c r="E86" i="5"/>
  <c r="D85" i="5"/>
  <c r="C85" i="5"/>
  <c r="F85" i="5" s="1"/>
  <c r="B85" i="5"/>
  <c r="E85" i="5" s="1"/>
  <c r="F84" i="5"/>
  <c r="E84" i="5"/>
  <c r="F83" i="5"/>
  <c r="E83" i="5"/>
  <c r="D82" i="5"/>
  <c r="C82" i="5"/>
  <c r="B82" i="5"/>
  <c r="E82" i="5" s="1"/>
  <c r="F81" i="5"/>
  <c r="E81" i="5"/>
  <c r="D80" i="5"/>
  <c r="C80" i="5"/>
  <c r="F80" i="5" s="1"/>
  <c r="B80" i="5"/>
  <c r="E80" i="5" s="1"/>
  <c r="F79" i="5"/>
  <c r="E79" i="5"/>
  <c r="D78" i="5"/>
  <c r="C78" i="5"/>
  <c r="B78" i="5"/>
  <c r="F77" i="5"/>
  <c r="E77" i="5"/>
  <c r="F76" i="5"/>
  <c r="E76" i="5"/>
  <c r="F75" i="5"/>
  <c r="E75" i="5"/>
  <c r="F74" i="5"/>
  <c r="E74" i="5"/>
  <c r="D73" i="5"/>
  <c r="C73" i="5"/>
  <c r="B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D49" i="5"/>
  <c r="C49" i="5"/>
  <c r="B49" i="5"/>
  <c r="F48" i="5"/>
  <c r="E48" i="5"/>
  <c r="F47" i="5"/>
  <c r="E47" i="5"/>
  <c r="F46" i="5"/>
  <c r="E46" i="5"/>
  <c r="D45" i="5"/>
  <c r="C45" i="5"/>
  <c r="B45" i="5"/>
  <c r="F43" i="5"/>
  <c r="E43" i="5"/>
  <c r="F42" i="5"/>
  <c r="E42" i="5"/>
  <c r="D41" i="5"/>
  <c r="C41" i="5"/>
  <c r="F41" i="5" s="1"/>
  <c r="B41" i="5"/>
  <c r="E41" i="5" s="1"/>
  <c r="D40" i="5"/>
  <c r="C40" i="5"/>
  <c r="B40" i="5"/>
  <c r="F38" i="5"/>
  <c r="E38" i="5"/>
  <c r="F37" i="5"/>
  <c r="E37" i="5"/>
  <c r="F36" i="5"/>
  <c r="E36" i="5"/>
  <c r="D35" i="5"/>
  <c r="C35" i="5"/>
  <c r="F35" i="5" s="1"/>
  <c r="B35" i="5"/>
  <c r="E35" i="5" s="1"/>
  <c r="D34" i="5"/>
  <c r="C34" i="5"/>
  <c r="B34" i="5"/>
  <c r="D33" i="5"/>
  <c r="C33" i="5"/>
  <c r="B33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F17" i="5"/>
  <c r="D17" i="5"/>
  <c r="C17" i="5"/>
  <c r="B17" i="5"/>
  <c r="D8" i="5"/>
  <c r="C8" i="5"/>
  <c r="B8" i="5"/>
  <c r="F7" i="5"/>
  <c r="D6" i="5"/>
  <c r="C6" i="5"/>
  <c r="F6" i="5" s="1"/>
  <c r="B6" i="5"/>
  <c r="E6" i="5" s="1"/>
  <c r="D5" i="5"/>
  <c r="F5" i="5" s="1"/>
  <c r="C5" i="5"/>
  <c r="B5" i="5"/>
  <c r="D30" i="4"/>
  <c r="C30" i="4"/>
  <c r="F30" i="4" s="1"/>
  <c r="B30" i="4"/>
  <c r="F29" i="4"/>
  <c r="E29" i="4"/>
  <c r="D29" i="4"/>
  <c r="C29" i="4"/>
  <c r="B29" i="4"/>
  <c r="F24" i="4"/>
  <c r="D24" i="4"/>
  <c r="C24" i="4"/>
  <c r="B24" i="4"/>
  <c r="E24" i="4" s="1"/>
  <c r="D23" i="4"/>
  <c r="F23" i="4" s="1"/>
  <c r="C23" i="4"/>
  <c r="B23" i="4"/>
  <c r="F13" i="4"/>
  <c r="D13" i="4"/>
  <c r="B13" i="4"/>
  <c r="D12" i="4"/>
  <c r="B12" i="4"/>
  <c r="F7" i="4"/>
  <c r="E7" i="4"/>
  <c r="D7" i="4"/>
  <c r="B7" i="4"/>
  <c r="E6" i="4"/>
  <c r="D6" i="4"/>
  <c r="F6" i="4" s="1"/>
  <c r="B6" i="4"/>
  <c r="E183" i="3"/>
  <c r="D183" i="3"/>
  <c r="F183" i="3" s="1"/>
  <c r="C183" i="3"/>
  <c r="B183" i="3"/>
  <c r="F182" i="3"/>
  <c r="E182" i="3"/>
  <c r="E181" i="3"/>
  <c r="D181" i="3"/>
  <c r="C181" i="3"/>
  <c r="F181" i="3" s="1"/>
  <c r="B181" i="3"/>
  <c r="D180" i="3"/>
  <c r="F180" i="3" s="1"/>
  <c r="C180" i="3"/>
  <c r="B180" i="3"/>
  <c r="F169" i="3"/>
  <c r="E169" i="3"/>
  <c r="E168" i="3"/>
  <c r="D168" i="3"/>
  <c r="F168" i="3" s="1"/>
  <c r="C168" i="3"/>
  <c r="B168" i="3"/>
  <c r="F167" i="3"/>
  <c r="E167" i="3"/>
  <c r="E166" i="3"/>
  <c r="D166" i="3"/>
  <c r="C166" i="3"/>
  <c r="F166" i="3" s="1"/>
  <c r="B166" i="3"/>
  <c r="F165" i="3"/>
  <c r="E165" i="3"/>
  <c r="F164" i="3"/>
  <c r="E164" i="3"/>
  <c r="F163" i="3"/>
  <c r="E163" i="3"/>
  <c r="F162" i="3"/>
  <c r="E162" i="3"/>
  <c r="F161" i="3"/>
  <c r="E161" i="3"/>
  <c r="F160" i="3"/>
  <c r="E160" i="3"/>
  <c r="D159" i="3"/>
  <c r="F159" i="3" s="1"/>
  <c r="C159" i="3"/>
  <c r="B159" i="3"/>
  <c r="E159" i="3" s="1"/>
  <c r="F158" i="3"/>
  <c r="E158" i="3"/>
  <c r="D157" i="3"/>
  <c r="C157" i="3"/>
  <c r="B157" i="3"/>
  <c r="E157" i="3" s="1"/>
  <c r="F156" i="3"/>
  <c r="E156" i="3"/>
  <c r="D155" i="3"/>
  <c r="C155" i="3"/>
  <c r="C170" i="3" s="1"/>
  <c r="B155" i="3"/>
  <c r="E155" i="3" s="1"/>
  <c r="F154" i="3"/>
  <c r="E154" i="3"/>
  <c r="F153" i="3"/>
  <c r="D153" i="3"/>
  <c r="C153" i="3"/>
  <c r="B153" i="3"/>
  <c r="E153" i="3" s="1"/>
  <c r="F152" i="3"/>
  <c r="D152" i="3"/>
  <c r="C152" i="3"/>
  <c r="B152" i="3"/>
  <c r="F146" i="3"/>
  <c r="E146" i="3"/>
  <c r="F145" i="3"/>
  <c r="D145" i="3"/>
  <c r="C145" i="3"/>
  <c r="B145" i="3"/>
  <c r="E145" i="3" s="1"/>
  <c r="F144" i="3"/>
  <c r="E144" i="3"/>
  <c r="F143" i="3"/>
  <c r="E143" i="3"/>
  <c r="D143" i="3"/>
  <c r="C143" i="3"/>
  <c r="B143" i="3"/>
  <c r="F142" i="3"/>
  <c r="E142" i="3"/>
  <c r="F141" i="3"/>
  <c r="E141" i="3"/>
  <c r="F140" i="3"/>
  <c r="E140" i="3"/>
  <c r="F139" i="3"/>
  <c r="E139" i="3"/>
  <c r="F138" i="3"/>
  <c r="E138" i="3"/>
  <c r="E137" i="3"/>
  <c r="D137" i="3"/>
  <c r="F137" i="3" s="1"/>
  <c r="C137" i="3"/>
  <c r="B137" i="3"/>
  <c r="F136" i="3"/>
  <c r="E136" i="3"/>
  <c r="D135" i="3"/>
  <c r="D147" i="3" s="1"/>
  <c r="C135" i="3"/>
  <c r="B135" i="3"/>
  <c r="F134" i="3"/>
  <c r="E134" i="3"/>
  <c r="D133" i="3"/>
  <c r="C133" i="3"/>
  <c r="C147" i="3" s="1"/>
  <c r="B133" i="3"/>
  <c r="F132" i="3"/>
  <c r="E132" i="3"/>
  <c r="F131" i="3"/>
  <c r="D131" i="3"/>
  <c r="C131" i="3"/>
  <c r="B131" i="3"/>
  <c r="E131" i="3" s="1"/>
  <c r="F130" i="3"/>
  <c r="D130" i="3"/>
  <c r="C130" i="3"/>
  <c r="B130" i="3"/>
  <c r="F119" i="3"/>
  <c r="E119" i="3"/>
  <c r="F118" i="3"/>
  <c r="E118" i="3"/>
  <c r="D118" i="3"/>
  <c r="B118" i="3"/>
  <c r="F117" i="3"/>
  <c r="E117" i="3"/>
  <c r="F116" i="3"/>
  <c r="D116" i="3"/>
  <c r="D113" i="3" s="1"/>
  <c r="B116" i="3"/>
  <c r="F115" i="3"/>
  <c r="E115" i="3"/>
  <c r="F114" i="3"/>
  <c r="D114" i="3"/>
  <c r="B114" i="3"/>
  <c r="E114" i="3" s="1"/>
  <c r="F113" i="3"/>
  <c r="F112" i="3"/>
  <c r="E112" i="3"/>
  <c r="F111" i="3"/>
  <c r="E111" i="3"/>
  <c r="F110" i="3"/>
  <c r="E110" i="3"/>
  <c r="D110" i="3"/>
  <c r="B110" i="3"/>
  <c r="F109" i="3"/>
  <c r="E109" i="3"/>
  <c r="F108" i="3"/>
  <c r="E108" i="3"/>
  <c r="F107" i="3"/>
  <c r="D107" i="3"/>
  <c r="B107" i="3"/>
  <c r="E107" i="3" s="1"/>
  <c r="F106" i="3"/>
  <c r="E106" i="3"/>
  <c r="F105" i="3"/>
  <c r="D105" i="3"/>
  <c r="D98" i="3" s="1"/>
  <c r="F98" i="3" s="1"/>
  <c r="B105" i="3"/>
  <c r="E105" i="3" s="1"/>
  <c r="D104" i="3"/>
  <c r="F104" i="3" s="1"/>
  <c r="F103" i="3"/>
  <c r="E103" i="3"/>
  <c r="F102" i="3"/>
  <c r="E102" i="3"/>
  <c r="D102" i="3"/>
  <c r="B102" i="3"/>
  <c r="F101" i="3"/>
  <c r="E101" i="3"/>
  <c r="F100" i="3"/>
  <c r="D100" i="3"/>
  <c r="B100" i="3"/>
  <c r="E100" i="3" s="1"/>
  <c r="D99" i="3"/>
  <c r="F99" i="3" s="1"/>
  <c r="B99" i="3"/>
  <c r="E99" i="3" s="1"/>
  <c r="F97" i="3"/>
  <c r="E97" i="3"/>
  <c r="F96" i="3"/>
  <c r="E96" i="3"/>
  <c r="D96" i="3"/>
  <c r="B96" i="3"/>
  <c r="F95" i="3"/>
  <c r="E95" i="3"/>
  <c r="D95" i="3"/>
  <c r="B95" i="3"/>
  <c r="F94" i="3"/>
  <c r="E94" i="3"/>
  <c r="F93" i="3"/>
  <c r="D93" i="3"/>
  <c r="B93" i="3"/>
  <c r="E93" i="3" s="1"/>
  <c r="D92" i="3"/>
  <c r="F92" i="3" s="1"/>
  <c r="B92" i="3"/>
  <c r="E92" i="3" s="1"/>
  <c r="F91" i="3"/>
  <c r="E91" i="3"/>
  <c r="F90" i="3"/>
  <c r="E90" i="3"/>
  <c r="F89" i="3"/>
  <c r="E89" i="3"/>
  <c r="F88" i="3"/>
  <c r="E88" i="3"/>
  <c r="F87" i="3"/>
  <c r="D87" i="3"/>
  <c r="B87" i="3"/>
  <c r="E87" i="3" s="1"/>
  <c r="D86" i="3"/>
  <c r="F86" i="3" s="1"/>
  <c r="B86" i="3"/>
  <c r="E86" i="3" s="1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D79" i="3"/>
  <c r="B79" i="3"/>
  <c r="E79" i="3" s="1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D69" i="3"/>
  <c r="B69" i="3"/>
  <c r="E69" i="3" s="1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D62" i="3"/>
  <c r="B62" i="3"/>
  <c r="E62" i="3" s="1"/>
  <c r="F61" i="3"/>
  <c r="E61" i="3"/>
  <c r="F60" i="3"/>
  <c r="E60" i="3"/>
  <c r="F59" i="3"/>
  <c r="E59" i="3"/>
  <c r="F58" i="3"/>
  <c r="D58" i="3"/>
  <c r="B58" i="3"/>
  <c r="E58" i="3" s="1"/>
  <c r="D57" i="3"/>
  <c r="F57" i="3" s="1"/>
  <c r="F56" i="3"/>
  <c r="E56" i="3"/>
  <c r="F55" i="3"/>
  <c r="D55" i="3"/>
  <c r="B55" i="3"/>
  <c r="E55" i="3" s="1"/>
  <c r="F54" i="3"/>
  <c r="E54" i="3"/>
  <c r="F53" i="3"/>
  <c r="D53" i="3"/>
  <c r="B53" i="3"/>
  <c r="F52" i="3"/>
  <c r="E52" i="3"/>
  <c r="F51" i="3"/>
  <c r="D51" i="3"/>
  <c r="B51" i="3"/>
  <c r="E51" i="3" s="1"/>
  <c r="F48" i="3"/>
  <c r="E48" i="3"/>
  <c r="D48" i="3"/>
  <c r="B48" i="3"/>
  <c r="F42" i="3"/>
  <c r="E42" i="3"/>
  <c r="F41" i="3"/>
  <c r="D41" i="3"/>
  <c r="B41" i="3"/>
  <c r="E41" i="3" s="1"/>
  <c r="D40" i="3"/>
  <c r="F40" i="3" s="1"/>
  <c r="B40" i="3"/>
  <c r="E40" i="3" s="1"/>
  <c r="D39" i="3"/>
  <c r="F39" i="3" s="1"/>
  <c r="B39" i="3"/>
  <c r="E39" i="3" s="1"/>
  <c r="F38" i="3"/>
  <c r="E38" i="3"/>
  <c r="F37" i="3"/>
  <c r="E37" i="3"/>
  <c r="F36" i="3"/>
  <c r="D36" i="3"/>
  <c r="B36" i="3"/>
  <c r="E36" i="3" s="1"/>
  <c r="F35" i="3"/>
  <c r="D35" i="3"/>
  <c r="B35" i="3"/>
  <c r="E35" i="3" s="1"/>
  <c r="F34" i="3"/>
  <c r="E34" i="3"/>
  <c r="F33" i="3"/>
  <c r="E33" i="3"/>
  <c r="D33" i="3"/>
  <c r="B33" i="3"/>
  <c r="D32" i="3"/>
  <c r="F32" i="3" s="1"/>
  <c r="B32" i="3"/>
  <c r="E32" i="3" s="1"/>
  <c r="F31" i="3"/>
  <c r="E31" i="3"/>
  <c r="F30" i="3"/>
  <c r="D30" i="3"/>
  <c r="B30" i="3"/>
  <c r="E30" i="3" s="1"/>
  <c r="D29" i="3"/>
  <c r="F29" i="3" s="1"/>
  <c r="B29" i="3"/>
  <c r="E29" i="3" s="1"/>
  <c r="F28" i="3"/>
  <c r="E28" i="3"/>
  <c r="F27" i="3"/>
  <c r="E27" i="3"/>
  <c r="D27" i="3"/>
  <c r="B27" i="3"/>
  <c r="F26" i="3"/>
  <c r="E26" i="3"/>
  <c r="F25" i="3"/>
  <c r="D25" i="3"/>
  <c r="B25" i="3"/>
  <c r="E25" i="3" s="1"/>
  <c r="D24" i="3"/>
  <c r="F24" i="3" s="1"/>
  <c r="B24" i="3"/>
  <c r="E24" i="3" s="1"/>
  <c r="F23" i="3"/>
  <c r="E23" i="3"/>
  <c r="F22" i="3"/>
  <c r="D22" i="3"/>
  <c r="B22" i="3"/>
  <c r="E22" i="3" s="1"/>
  <c r="F21" i="3"/>
  <c r="D21" i="3"/>
  <c r="B21" i="3"/>
  <c r="E21" i="3" s="1"/>
  <c r="F20" i="3"/>
  <c r="E20" i="3"/>
  <c r="F19" i="3"/>
  <c r="D19" i="3"/>
  <c r="B19" i="3"/>
  <c r="E19" i="3" s="1"/>
  <c r="D18" i="3"/>
  <c r="F18" i="3" s="1"/>
  <c r="B18" i="3"/>
  <c r="E18" i="3" s="1"/>
  <c r="F17" i="3"/>
  <c r="E17" i="3"/>
  <c r="F16" i="3"/>
  <c r="E16" i="3"/>
  <c r="F15" i="3"/>
  <c r="E15" i="3"/>
  <c r="F14" i="3"/>
  <c r="D14" i="3"/>
  <c r="B14" i="3"/>
  <c r="F13" i="3"/>
  <c r="E13" i="3"/>
  <c r="F12" i="3"/>
  <c r="E12" i="3"/>
  <c r="F11" i="3"/>
  <c r="D11" i="3"/>
  <c r="B11" i="3"/>
  <c r="E11" i="3" s="1"/>
  <c r="F10" i="3"/>
  <c r="E10" i="3"/>
  <c r="F9" i="3"/>
  <c r="D9" i="3"/>
  <c r="B9" i="3"/>
  <c r="E9" i="3" s="1"/>
  <c r="D8" i="3"/>
  <c r="F8" i="3" s="1"/>
  <c r="D6" i="3"/>
  <c r="B6" i="3"/>
  <c r="C25" i="2"/>
  <c r="F23" i="2"/>
  <c r="E23" i="2"/>
  <c r="E22" i="2"/>
  <c r="D22" i="2"/>
  <c r="C22" i="2"/>
  <c r="F22" i="2" s="1"/>
  <c r="B22" i="2"/>
  <c r="F21" i="2"/>
  <c r="E21" i="2"/>
  <c r="F20" i="2"/>
  <c r="E20" i="2"/>
  <c r="D19" i="2"/>
  <c r="C19" i="2"/>
  <c r="F19" i="2" s="1"/>
  <c r="B19" i="2"/>
  <c r="E19" i="2" s="1"/>
  <c r="F18" i="2"/>
  <c r="E18" i="2"/>
  <c r="D18" i="2"/>
  <c r="C18" i="2"/>
  <c r="B18" i="2"/>
  <c r="D14" i="2"/>
  <c r="C14" i="2"/>
  <c r="F14" i="2" s="1"/>
  <c r="B14" i="2"/>
  <c r="D13" i="2"/>
  <c r="C13" i="2"/>
  <c r="F13" i="2" s="1"/>
  <c r="B13" i="2"/>
  <c r="E13" i="2" s="1"/>
  <c r="F12" i="2"/>
  <c r="E12" i="2"/>
  <c r="F11" i="2"/>
  <c r="E11" i="2"/>
  <c r="D10" i="2"/>
  <c r="C10" i="2"/>
  <c r="B10" i="2"/>
  <c r="E9" i="2"/>
  <c r="F8" i="2"/>
  <c r="E8" i="2"/>
  <c r="D7" i="2"/>
  <c r="C7" i="2"/>
  <c r="B7" i="2"/>
  <c r="E135" i="3" l="1"/>
  <c r="E10" i="2"/>
  <c r="D26" i="2"/>
  <c r="C26" i="2"/>
  <c r="E14" i="2"/>
  <c r="C105" i="5"/>
  <c r="E45" i="5"/>
  <c r="F122" i="5"/>
  <c r="F125" i="5"/>
  <c r="E78" i="5"/>
  <c r="F82" i="5"/>
  <c r="E103" i="5"/>
  <c r="D105" i="5"/>
  <c r="F133" i="5"/>
  <c r="E40" i="5"/>
  <c r="E73" i="5"/>
  <c r="F109" i="5"/>
  <c r="F40" i="5"/>
  <c r="F73" i="5"/>
  <c r="F95" i="5"/>
  <c r="F96" i="5"/>
  <c r="F103" i="5"/>
  <c r="F119" i="5"/>
  <c r="F127" i="5"/>
  <c r="E34" i="5"/>
  <c r="F45" i="5"/>
  <c r="E49" i="5"/>
  <c r="F78" i="5"/>
  <c r="E91" i="5"/>
  <c r="F124" i="5"/>
  <c r="F8" i="5"/>
  <c r="E17" i="5"/>
  <c r="E33" i="5"/>
  <c r="F34" i="5"/>
  <c r="F49" i="5"/>
  <c r="C98" i="5"/>
  <c r="F98" i="5" s="1"/>
  <c r="E106" i="5"/>
  <c r="C44" i="5"/>
  <c r="F33" i="5"/>
  <c r="F106" i="5"/>
  <c r="F121" i="5"/>
  <c r="F130" i="5"/>
  <c r="B104" i="3"/>
  <c r="E104" i="3" s="1"/>
  <c r="B57" i="3"/>
  <c r="E57" i="3" s="1"/>
  <c r="B8" i="3"/>
  <c r="E8" i="3" s="1"/>
  <c r="B7" i="3"/>
  <c r="E7" i="3" s="1"/>
  <c r="E14" i="3"/>
  <c r="D120" i="3"/>
  <c r="F120" i="3" s="1"/>
  <c r="F147" i="3"/>
  <c r="F170" i="3"/>
  <c r="D7" i="3"/>
  <c r="F7" i="3" s="1"/>
  <c r="B43" i="3"/>
  <c r="E43" i="3" s="1"/>
  <c r="E53" i="3"/>
  <c r="B50" i="3"/>
  <c r="E50" i="3" s="1"/>
  <c r="E12" i="4"/>
  <c r="F12" i="4"/>
  <c r="E116" i="3"/>
  <c r="B113" i="3"/>
  <c r="E113" i="3" s="1"/>
  <c r="B147" i="3"/>
  <c r="E147" i="3" s="1"/>
  <c r="E133" i="3"/>
  <c r="E109" i="5"/>
  <c r="B105" i="5"/>
  <c r="D43" i="3"/>
  <c r="F43" i="3" s="1"/>
  <c r="D50" i="3"/>
  <c r="F50" i="3" s="1"/>
  <c r="D49" i="3"/>
  <c r="F49" i="3" s="1"/>
  <c r="D170" i="3"/>
  <c r="E180" i="3"/>
  <c r="D44" i="5"/>
  <c r="B44" i="5"/>
  <c r="F7" i="2"/>
  <c r="E7" i="2"/>
  <c r="B170" i="3"/>
  <c r="F6" i="3"/>
  <c r="E6" i="3"/>
  <c r="E130" i="3"/>
  <c r="F133" i="3"/>
  <c r="F135" i="3"/>
  <c r="E152" i="3"/>
  <c r="F155" i="3"/>
  <c r="F157" i="3"/>
  <c r="E23" i="4"/>
  <c r="E5" i="5"/>
  <c r="F105" i="5" l="1"/>
  <c r="E105" i="5"/>
  <c r="D39" i="5"/>
  <c r="D32" i="5" s="1"/>
  <c r="C39" i="5"/>
  <c r="B98" i="3"/>
  <c r="E98" i="3" s="1"/>
  <c r="B49" i="3"/>
  <c r="E49" i="3" s="1"/>
  <c r="B120" i="3"/>
  <c r="E120" i="3" s="1"/>
  <c r="F44" i="5"/>
  <c r="B39" i="5"/>
  <c r="E44" i="5"/>
  <c r="D136" i="5" l="1"/>
  <c r="F39" i="5"/>
  <c r="D19" i="5"/>
  <c r="D18" i="5"/>
  <c r="C136" i="5"/>
  <c r="F136" i="5" s="1"/>
  <c r="C18" i="5"/>
  <c r="C19" i="5"/>
  <c r="C32" i="5"/>
  <c r="F32" i="5" s="1"/>
  <c r="B136" i="5"/>
  <c r="B32" i="5"/>
  <c r="E32" i="5" s="1"/>
  <c r="B18" i="5"/>
  <c r="E18" i="5" s="1"/>
  <c r="E39" i="5"/>
  <c r="B19" i="5"/>
  <c r="F19" i="5" l="1"/>
  <c r="F18" i="5"/>
  <c r="E26" i="2" l="1"/>
  <c r="E24" i="2"/>
  <c r="F24" i="2"/>
  <c r="F25" i="2"/>
  <c r="E25" i="2"/>
  <c r="F26" i="2" l="1"/>
</calcChain>
</file>

<file path=xl/sharedStrings.xml><?xml version="1.0" encoding="utf-8"?>
<sst xmlns="http://schemas.openxmlformats.org/spreadsheetml/2006/main" count="415" uniqueCount="250">
  <si>
    <t>Ministarstvo zaštite okoliša i zelene tranzicije</t>
  </si>
  <si>
    <t>IZVRŠENJE PRORAČUNA ZA 2026.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</si>
  <si>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</si>
  <si>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</si>
  <si>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</si>
  <si>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</si>
  <si>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</si>
  <si>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</si>
  <si>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</si>
  <si>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</si>
  <si>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</si>
  <si>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</si>
  <si>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</si>
  <si>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</si>
  <si>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</si>
  <si>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</si>
  <si>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</si>
  <si>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</si>
  <si>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</si>
  <si>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</si>
  <si>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</si>
  <si>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</si>
  <si>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</si>
  <si>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</si>
  <si>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</si>
  <si>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</si>
  <si>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</si>
  <si>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</si>
  <si>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</si>
  <si>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</si>
  <si>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</si>
  <si>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</si>
  <si>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</si>
  <si>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</si>
  <si>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</si>
  <si>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63 Pomoći iz inozemstva i od subjekata unutar općeg proračuna</t>
  </si>
  <si>
    <t xml:space="preserve">  632 Pomoći od međunarodnih organizacija te institucija i tijela EU</t>
  </si>
  <si>
    <t xml:space="preserve">   6321 Tekuće pomoći od međunarodnih organizacija</t>
  </si>
  <si>
    <t xml:space="preserve">  634 Pomoći od izvanproračunskih korisnika</t>
  </si>
  <si>
    <t xml:space="preserve">   6341 Tekuće pomoći od izvanproračunskih korisnika</t>
  </si>
  <si>
    <t xml:space="preserve">   6342 Kapitalne pomoći od izvanproračunskih korisnika</t>
  </si>
  <si>
    <t xml:space="preserve">  639 Prijenosi između proračunskih korisnika istog proračuna</t>
  </si>
  <si>
    <t xml:space="preserve">   6391 Tekući prijenosi između proračunskih korisnika istog proračuna</t>
  </si>
  <si>
    <t xml:space="preserve">   6392 Kapitalni prijenosi između proračunskih korisnika istog proračuna</t>
  </si>
  <si>
    <t xml:space="preserve">   6393 Tekući prijenosi između prorač. kor. istog prorač. temeljem prijenosa EU sred.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</si>
  <si>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</si>
  <si>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</si>
  <si>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</si>
  <si>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</si>
  <si>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</si>
  <si>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</si>
  <si>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prod.proizv.i robe te pruž.usl.i prih.od donac.te povr.po protes.jam.</t>
  </si>
  <si>
    <t xml:space="preserve">  661 Prihodi od prodaje proizvoda i robe te pruženih usluga</t>
  </si>
  <si>
    <t xml:space="preserve">   6614 Prihodi od prodaje proizvoda i robe</t>
  </si>
  <si>
    <t xml:space="preserve">  663 Donacije od pr.i fiz.os.izvan općeg pror.te povrat don.i kapit.pom.po protes.jam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</si>
  <si>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</si>
  <si>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</si>
  <si>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</si>
  <si>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</si>
  <si>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68 Kazne, upravne mjere i ostali prihodi</t>
  </si>
  <si>
    <t xml:space="preserve">  683 Ostali prihodi</t>
  </si>
  <si>
    <t xml:space="preserve">   6831 Ostali prihodi</t>
  </si>
  <si>
    <t xml:space="preserve"> 69 Raspored prihoda i prijelazni računi</t>
  </si>
  <si>
    <t xml:space="preserve">  691 Raspored prihoda</t>
  </si>
  <si>
    <t xml:space="preserve">   6911 Raspored prihoda</t>
  </si>
  <si>
    <t xml:space="preserve">   6912 Raspored prihoda -odnos</t>
  </si>
  <si>
    <t xml:space="preserve"> 72 Prihodi od prodaje proizvedene dugotrajne imovine</t>
  </si>
  <si>
    <t xml:space="preserve">  725 Prihodi od prodaje višegodišnjih nasada i osnovnog stada</t>
  </si>
  <si>
    <t xml:space="preserve">   7252 Osnovno stado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</si>
  <si>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</si>
  <si>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</si>
  <si>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</si>
  <si>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</si>
  <si>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</si>
  <si>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</si>
  <si>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</si>
  <si>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</si>
  <si>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</si>
  <si>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</si>
  <si>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</si>
  <si>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</si>
  <si>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</si>
  <si>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</si>
  <si>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</si>
  <si>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</si>
  <si>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</si>
  <si>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</si>
  <si>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</si>
  <si>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</si>
  <si>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</si>
  <si>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</si>
  <si>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</si>
  <si>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</si>
  <si>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</si>
  <si>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</si>
  <si>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</si>
  <si>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</si>
  <si>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</si>
  <si>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</si>
  <si>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</si>
  <si>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</si>
  <si>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</si>
  <si>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</si>
  <si>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</si>
  <si>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</si>
  <si>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</si>
  <si>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</si>
  <si>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</si>
  <si>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</si>
  <si>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</si>
  <si>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3432 Negativne tečajne razlike i razlike zbog primjene valutne klauzule</t>
  </si>
  <si>
    <t xml:space="preserve">   3433 Zatezne kamate</t>
  </si>
  <si>
    <t xml:space="preserve">   3434 Ostali nespomenuti financijski rashodi</t>
  </si>
  <si>
    <t xml:space="preserve"> 36 Pomoći dane u inozemstvo i unutar općeg proračuna</t>
  </si>
  <si>
    <t xml:space="preserve">  369 Prijenosi između proračunskih korisnika istog proračuna</t>
  </si>
  <si>
    <t xml:space="preserve">   3691 Tekući prijenosi između proračunskih korisnika istog proračuna</t>
  </si>
  <si>
    <t xml:space="preserve"> 38 Rashodi za donacije, kazne, naknade šteta i kapitalne pomoći</t>
  </si>
  <si>
    <t xml:space="preserve">  383 Kazne, penali i naknade štete</t>
  </si>
  <si>
    <t xml:space="preserve">   3831 Naknade šteta pravnim i fizičkim osobama</t>
  </si>
  <si>
    <t xml:space="preserve"> 41 Rashodi za nabavu neproizvedene dugotrajne imovine</t>
  </si>
  <si>
    <t xml:space="preserve">  411 Materijalna imovina - prirodna bogatstva</t>
  </si>
  <si>
    <t xml:space="preserve">   4111 Zemljište</t>
  </si>
  <si>
    <t xml:space="preserve">  412 Nematerijalna imovina</t>
  </si>
  <si>
    <t xml:space="preserve">   4122 Koncesije</t>
  </si>
  <si>
    <t xml:space="preserve"> 42 Rashodi za nabavu proizvedene dugotrajne imovine</t>
  </si>
  <si>
    <t xml:space="preserve">  421 Građevinski objekti</t>
  </si>
  <si>
    <t xml:space="preserve">   4213 Ceste, željeznice i ostali prometni objekti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</si>
  <si>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</si>
  <si>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</si>
  <si>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</si>
  <si>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426 Nematerijalna proizvedena imovina</t>
  </si>
  <si>
    <t xml:space="preserve">   4262 Ulaganja u računalne programe</t>
  </si>
  <si>
    <t xml:space="preserve">   4264 Ostala nematerijalna proizvedena imovina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</si>
  <si>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</si>
  <si>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</si>
  <si>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</si>
  <si>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 xml:space="preserve">  452 Dodatna ulaganja na postrojenjima i opremi</t>
  </si>
  <si>
    <t xml:space="preserve">   4521 Dodatna ulaganja na postrojenjima i opremi</t>
  </si>
  <si>
    <t xml:space="preserve">  453 Dodatna ulaganja na prijevoznim sredstvima</t>
  </si>
  <si>
    <t xml:space="preserve">   4531 Dodatna ulaganja na prijevoznim sredstvima</t>
  </si>
  <si>
    <t>IZVJEŠTAJ O PRIHODIMA I RASHODIMA PREMA IZVORIMA FINANCIRANJA</t>
  </si>
  <si>
    <t>1 Nedefinirano</t>
  </si>
  <si>
    <t xml:space="preserve"> 11 Opći prihodi i primici</t>
  </si>
  <si>
    <t>3 VLASTITI PRIHODI</t>
  </si>
  <si>
    <t xml:space="preserve"> 31 Vlastiti prihodi</t>
  </si>
  <si>
    <t>4 PRIHODI ZA POSEBNE NAMJENE</t>
  </si>
  <si>
    <t xml:space="preserve"> 43 Ostali prihodi za posebne namjene</t>
  </si>
  <si>
    <t>5 POMOĆI</t>
  </si>
  <si>
    <t xml:space="preserve"> 5012 Pomoći iz državnog proračuna kroz nacionalno sufinanciranje EU projekata</t>
  </si>
  <si>
    <t xml:space="preserve"> 5043 Pomoći iz državnog proračuna kroz ostale prihode za posebne namjene</t>
  </si>
  <si>
    <t xml:space="preserve"> 52 Ostale pomoći i darovnice</t>
  </si>
  <si>
    <t xml:space="preserve"> 54 Europski poljoprivredni jamstveni fond (EAGF)</t>
  </si>
  <si>
    <t xml:space="preserve"> 56511 Europski poljoprivredni fond za ruralni razvoj - predfinanciranje iz izvora 11 Opći prihodi i primic</t>
  </si>
  <si>
    <t>6 DONACIJE</t>
  </si>
  <si>
    <t xml:space="preserve"> 61 Donacije</t>
  </si>
  <si>
    <t>7 PRIHODI OD PRODAJE ILI ZAMJENE NEFINANC. IMOVINE I NAKNADE S NASLOVA OSIGURANJA</t>
  </si>
  <si>
    <t xml:space="preserve"> 71 Prihodi od prodaje ili zamjene nefinancijske imovine i naknade s naslova osiguranja</t>
  </si>
  <si>
    <t xml:space="preserve"> 533 Ostale darovnice</t>
  </si>
  <si>
    <t>IZVJEŠTAJ O RASHODIMA PREMA FUNKCIJSKOJ KLASIFIKACIJI</t>
  </si>
  <si>
    <t>05 Zaštita okoliša</t>
  </si>
  <si>
    <t xml:space="preserve"> 0540 Zaštita bioraznolikosti i krajolika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</si>
  <si>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</si>
  <si>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</si>
  <si>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</si>
  <si>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</si>
  <si>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</si>
  <si>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</si>
  <si>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</si>
  <si>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</si>
  <si>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078 MZOZT</t>
  </si>
  <si>
    <t xml:space="preserve"> 07810 NACIONALNI PARKOVI I PARKOVI PRIRODE</t>
  </si>
  <si>
    <t>IZVJEŠTAJ PO PROGRAMSKOJ KLASIFIKACIJI</t>
  </si>
  <si>
    <t xml:space="preserve">            Rekapitulacija izvora financiranja</t>
  </si>
  <si>
    <t xml:space="preserve">            11 Opći prihodi i primici</t>
  </si>
  <si>
    <t xml:space="preserve">0,00 </t>
  </si>
  <si>
    <t xml:space="preserve">            31 Vlastiti prihodi</t>
  </si>
  <si>
    <t xml:space="preserve">            43 Ostali prihodi za posebne namjene</t>
  </si>
  <si>
    <t xml:space="preserve">            5012 Pomoći iz državnog proračuna kroz nacionalno sufinanciranje EU projekata</t>
  </si>
  <si>
    <t xml:space="preserve">            5043 Pomoći iz državnog proračuna kroz ostale prihode za posebne namjene</t>
  </si>
  <si>
    <t xml:space="preserve">            52 Ostale pomoći i darovnice</t>
  </si>
  <si>
    <t xml:space="preserve">            533 Ostale darovnice</t>
  </si>
  <si>
    <t xml:space="preserve">            54 Europski poljoprivredni jamstveni fond (EAGF)</t>
  </si>
  <si>
    <t xml:space="preserve">            56511 Europski poljoprivredni fond za ruralni razvoj - predfinanciranje iz izvora 11 Opći prihodi i primic</t>
  </si>
  <si>
    <t xml:space="preserve">            61 Donacije</t>
  </si>
  <si>
    <t xml:space="preserve">            71 Prihodi od prodaje ili zamjene nefinancijske imovine i naknade s naslova osiguranja</t>
  </si>
  <si>
    <t xml:space="preserve">   </t>
  </si>
  <si>
    <t xml:space="preserve">   A77900015 TELAŠĆICA - UPRAVLJANJE I ADMINISTRACIJA</t>
  </si>
  <si>
    <t xml:space="preserve">    11 Opći prihodi i primici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</si>
  <si>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</si>
  <si>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</si>
  <si>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</si>
  <si>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</si>
  <si>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A77904715 TELAŠĆICA - ADMINISTRACIJA (IZ EV PRIHODA)</t>
  </si>
  <si>
    <t xml:space="preserve">    31 Vlastiti prihodi</t>
  </si>
  <si>
    <t xml:space="preserve">     32 Materijalni rashodi</t>
  </si>
  <si>
    <t xml:space="preserve">      3222 Materijal i sirovine</t>
  </si>
  <si>
    <t xml:space="preserve">      3224 Materijal i dijelovi za tekuće i investicijsko održavanje</t>
  </si>
  <si>
    <t xml:space="preserve">    43 Ostali prihodi za posebne namjene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</si>
  <si>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</si>
  <si>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</si>
  <si>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</si>
  <si>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3221 Uredski materijal i ostali materijalni rashodi</t>
  </si>
  <si>
    <t xml:space="preserve">      3223 Energija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</si>
  <si>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</si>
  <si>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</si>
  <si>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</si>
  <si>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</si>
  <si>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</si>
  <si>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</si>
  <si>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</si>
  <si>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</si>
  <si>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</si>
  <si>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</si>
  <si>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</si>
  <si>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3291 Naknade za rad predstavničkih i izvršnih tijela, povjerenstava i slično</t>
  </si>
  <si>
    <t xml:space="preserve">      3292 Premije osiguranja</t>
  </si>
  <si>
    <t xml:space="preserve">      3293 Reprezentacija</t>
  </si>
  <si>
    <t xml:space="preserve">      3294 Članarine i norme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</si>
  <si>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</si>
  <si>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</si>
  <si>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</si>
  <si>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</si>
  <si>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3432 Negativne tečajne razlike i razlike zbog primjene valutne klauzule</t>
  </si>
  <si>
    <t xml:space="preserve">      3433 Zatezne kamate</t>
  </si>
  <si>
    <t xml:space="preserve">      3434 Ostali nespomenuti financijski rashodi</t>
  </si>
  <si>
    <t xml:space="preserve">     36 Pomoći dane u inozemstvo i unutar općeg proračuna</t>
  </si>
  <si>
    <t xml:space="preserve">      3691 Tekući prijenosi između proračunskih korisnika istog proračuna</t>
  </si>
  <si>
    <t xml:space="preserve">     38 Rashodi za donacije, kazne, naknade šteta i kapitalne pomoći</t>
  </si>
  <si>
    <t xml:space="preserve">      3831 Naknade šteta pravnim i fizičkim osobama</t>
  </si>
  <si>
    <t xml:space="preserve">     41 Rashodi za nabavu neproizvedene dugotrajne imovine</t>
  </si>
  <si>
    <t xml:space="preserve">      4111 Zemljište</t>
  </si>
  <si>
    <t xml:space="preserve">      4122 Koncesije</t>
  </si>
  <si>
    <t xml:space="preserve">     42 Rashodi za nabavu proizvedene dugotrajne imovine</t>
  </si>
  <si>
    <t xml:space="preserve">      4213 Ceste, željeznice i ostali prometni objekti</t>
  </si>
  <si>
    <t xml:space="preserve">      4221 Uredska oprema i namještaj</t>
  </si>
  <si>
    <t xml:space="preserve">      4223 Oprema za održavanje i zaštitu</t>
  </si>
  <si>
    <t xml:space="preserve">      4262 Ulaganja u računalne programe</t>
  </si>
  <si>
    <t xml:space="preserve">      4264 Ostala nematerijalna proizvedena imovina</t>
  </si>
  <si>
    <t xml:space="preserve">     45 Rashodi za dodatna ulaganja na nefinancijskoj imovini</t>
  </si>
  <si>
    <t xml:space="preserve">      4511 Dodatna ulaganja na građevinskim objektima</t>
  </si>
  <si>
    <t xml:space="preserve">      4521 Dodatna ulaganja na postrojenjima i opremi</t>
  </si>
  <si>
    <t xml:space="preserve">      4531 Dodatna ulaganja na prijevoznim sredstvima</t>
  </si>
  <si>
    <t xml:space="preserve">    5012 Pomoći iz državnog proračuna kroz nacionalno sufinanciranje EU projekata</t>
  </si>
  <si>
    <t xml:space="preserve">    5043 Pomoći iz državnog proračuna kroz ostale prihode za posebne namjene</t>
  </si>
  <si>
    <t xml:space="preserve">    52 Ostale pomoći i darovnice</t>
  </si>
  <si>
    <t xml:space="preserve">    533 Ostale darovnice</t>
  </si>
  <si>
    <t xml:space="preserve">    54 Europski poljoprivredni jamstveni fond (EAGF)</t>
  </si>
  <si>
    <t xml:space="preserve">    56511 Europski poljoprivredni fond za ruralni razvoj - predfinanciranje iz izvora 11 Opći prihodi i primic</t>
  </si>
  <si>
    <t xml:space="preserve">    61 Donacije</t>
  </si>
  <si>
    <t xml:space="preserve">    71 Prihodi od prodaje ili zamjene nefinancijske imovine i naknade s naslova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</si>
</sst>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15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opLeftCell="B1" zoomScaleNormal="100" workbookViewId="0">
      <pane ySplit="7" topLeftCell="A56" activePane="bottomLeft" state="frozen"/>
      <selection pane="bottomLeft" activeCell="E26" sqref="E26"/>
    </sheetView>
  </sheetViews>
  <sheetFormatPr defaultColWidth="9.140625" defaultRowHeight="15" x14ac:dyDescent="0.25"/>
  <cols>
    <col min="1" max="1" width="74" style="2" customWidth="1"/>
    <col min="2" max="4" width="19.7109375" style="2" customWidth="1"/>
    <col min="5" max="6" width="15" style="2" customWidth="1"/>
  </cols>
  <sheetData>
    <row r="1" spans="1:6" s="3" customFormat="1" ht="20.100000000000001" customHeight="1" x14ac:dyDescent="0.2">
      <c r="A1" s="4" t="s">
        <v>0</v>
      </c>
      <c r="B1" s="5"/>
      <c r="C1" s="5"/>
      <c r="D1" s="5"/>
      <c r="E1" s="5"/>
      <c r="F1" s="5"/>
    </row>
    <row r="2" spans="1:6" s="6" customFormat="1" ht="30" customHeight="1" x14ac:dyDescent="0.25">
      <c r="A2" s="55" t="s">
        <v>1</v>
      </c>
      <c r="B2" s="55"/>
      <c r="C2" s="55"/>
      <c r="D2" s="55"/>
      <c r="E2" s="55"/>
      <c r="F2" s="55"/>
    </row>
    <row r="3" spans="1:6" s="6" customFormat="1" ht="30" customHeight="1" x14ac:dyDescent="0.25">
      <c r="A3" s="56" t="s">
        <v>2</v>
      </c>
      <c r="B3" s="56"/>
      <c r="C3" s="56"/>
      <c r="D3" s="56"/>
      <c r="E3" s="56"/>
      <c r="F3" s="56"/>
    </row>
    <row r="4" spans="1:6" s="7" customFormat="1" ht="24.95" customHeight="1" x14ac:dyDescent="0.3">
      <c r="A4" s="56" t="s">
        <v>3</v>
      </c>
      <c r="B4" s="56"/>
      <c r="C4" s="56"/>
      <c r="D4" s="56"/>
      <c r="E4" s="56"/>
      <c r="F4" s="56"/>
    </row>
    <row r="5" spans="1:6" s="8" customFormat="1" ht="24.95" customHeight="1" x14ac:dyDescent="0.25">
      <c r="A5" s="9" t="s">
        <v>4</v>
      </c>
      <c r="B5" s="10"/>
      <c r="C5" s="10"/>
      <c r="D5" s="10"/>
      <c r="E5" s="10"/>
      <c r="F5" s="10"/>
    </row>
    <row r="6" spans="1:6" ht="57.6" customHeight="1" x14ac:dyDescent="0.25">
      <c r="A6" s="11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</row>
    <row r="7" spans="1:6" s="12" customFormat="1" ht="15.95" customHeight="1" x14ac:dyDescent="0.25">
      <c r="A7" s="13" t="s">
        <v>11</v>
      </c>
      <c r="B7" s="13">
        <f>COLUMN()</f>
        <v>2</v>
      </c>
      <c r="C7" s="13">
        <f>COLUMN()</f>
        <v>3</v>
      </c>
      <c r="D7" s="13">
        <f>COLUMN()</f>
        <v>4</v>
      </c>
      <c r="E7" s="13" t="str">
        <f>_xlfn.CONCAT(TEXT(COLUMN(),"@")," (",TEXT(D7,"@")," / ",TEXT(B7,"@"),")")</f>
        <v>5 (4 / 2)</v>
      </c>
      <c r="F7" s="13" t="str">
        <f>_xlfn.CONCAT(TEXT(COLUMN(),"@")," (",TEXT(D7,"@")," / ",TEXT(C7,"@"),")")</f>
        <v>6 (4 / 3)</v>
      </c>
    </row>
    <row r="8" spans="1:6" s="12" customFormat="1" ht="24.95" customHeight="1" x14ac:dyDescent="0.25">
      <c r="A8" s="14" t="s">
        <v>12</v>
      </c>
      <c r="B8" s="15">
        <v>985180.33</v>
      </c>
      <c r="C8" s="15">
        <v>1853017</v>
      </c>
      <c r="D8" s="15">
        <v>753769.59</v>
      </c>
      <c r="E8" s="16">
        <f t="shared" ref="E8:E14" si="0">IF(B8&lt;&gt;0,D8/B8,"-")</f>
        <v>0.76510824165561653</v>
      </c>
      <c r="F8" s="16">
        <f t="shared" ref="F8:F14" si="1">IF(C8&lt;&gt;0,D8/C8,"-")</f>
        <v>0.40677964098548475</v>
      </c>
    </row>
    <row r="9" spans="1:6" s="12" customFormat="1" ht="24.95" customHeight="1" x14ac:dyDescent="0.25">
      <c r="A9" s="14" t="s">
        <v>13</v>
      </c>
      <c r="B9" s="15">
        <v>1641</v>
      </c>
      <c r="C9" s="15">
        <v>854</v>
      </c>
      <c r="D9" s="15">
        <v>0</v>
      </c>
      <c r="E9" s="16">
        <f t="shared" si="0"/>
        <v>0</v>
      </c>
      <c r="F9" s="16">
        <f t="shared" si="1"/>
        <v>0</v>
      </c>
    </row>
    <row r="10" spans="1:6" s="17" customFormat="1" ht="30" customHeight="1" x14ac:dyDescent="0.25">
      <c r="A10" s="18" t="s">
        <v>14</v>
      </c>
      <c r="B10" s="19">
        <f>B8+B9</f>
        <v>986821.33</v>
      </c>
      <c r="C10" s="19">
        <f>C8+C9</f>
        <v>1853871</v>
      </c>
      <c r="D10" s="19">
        <f>D8+D9</f>
        <v>753769.59</v>
      </c>
      <c r="E10" s="20">
        <f t="shared" si="0"/>
        <v>0.76383593167772323</v>
      </c>
      <c r="F10" s="20">
        <f t="shared" si="1"/>
        <v>0.40659225480090039</v>
      </c>
    </row>
    <row r="11" spans="1:6" s="12" customFormat="1" ht="24.95" customHeight="1" x14ac:dyDescent="0.25">
      <c r="A11" s="14" t="s">
        <v>15</v>
      </c>
      <c r="B11" s="15">
        <v>705794.09</v>
      </c>
      <c r="C11" s="15">
        <v>1490181</v>
      </c>
      <c r="D11" s="15">
        <v>864055.73</v>
      </c>
      <c r="E11" s="16">
        <f t="shared" si="0"/>
        <v>1.2242320277858945</v>
      </c>
      <c r="F11" s="16">
        <f t="shared" si="1"/>
        <v>0.57983273843915606</v>
      </c>
    </row>
    <row r="12" spans="1:6" s="12" customFormat="1" ht="24.95" customHeight="1" x14ac:dyDescent="0.25">
      <c r="A12" s="14" t="s">
        <v>16</v>
      </c>
      <c r="B12" s="15">
        <v>263853.74</v>
      </c>
      <c r="C12" s="15">
        <v>363690</v>
      </c>
      <c r="D12" s="15">
        <v>49238.47</v>
      </c>
      <c r="E12" s="16">
        <f t="shared" si="0"/>
        <v>0.1866127423473323</v>
      </c>
      <c r="F12" s="16">
        <f t="shared" si="1"/>
        <v>0.13538582309109407</v>
      </c>
    </row>
    <row r="13" spans="1:6" ht="30" customHeight="1" x14ac:dyDescent="0.25">
      <c r="A13" s="18" t="s">
        <v>17</v>
      </c>
      <c r="B13" s="19">
        <f>B11+B12</f>
        <v>969647.83</v>
      </c>
      <c r="C13" s="19">
        <f>C11+C12</f>
        <v>1853871</v>
      </c>
      <c r="D13" s="19">
        <f>D11+D12</f>
        <v>913294.2</v>
      </c>
      <c r="E13" s="20">
        <f t="shared" si="0"/>
        <v>0.94188237393363727</v>
      </c>
      <c r="F13" s="20">
        <f t="shared" si="1"/>
        <v>0.4926417210258966</v>
      </c>
    </row>
    <row r="14" spans="1:6" ht="30" customHeight="1" x14ac:dyDescent="0.25">
      <c r="A14" s="18" t="s">
        <v>18</v>
      </c>
      <c r="B14" s="19">
        <f>B8+B9-B11-B12</f>
        <v>17173.5</v>
      </c>
      <c r="C14" s="19">
        <f>C8+C9-C11-C12</f>
        <v>0</v>
      </c>
      <c r="D14" s="19">
        <f>D8+D9-D11-D12</f>
        <v>-159524.61000000002</v>
      </c>
      <c r="E14" s="20">
        <f t="shared" si="0"/>
        <v>-9.288998165778672</v>
      </c>
      <c r="F14" s="20" t="str">
        <f t="shared" si="1"/>
        <v>-</v>
      </c>
    </row>
    <row r="15" spans="1:6" x14ac:dyDescent="0.25">
      <c r="A15" s="21"/>
      <c r="B15" s="22"/>
      <c r="C15" s="22"/>
      <c r="D15" s="22"/>
      <c r="E15" s="23"/>
      <c r="F15" s="23"/>
    </row>
    <row r="16" spans="1:6" x14ac:dyDescent="0.25">
      <c r="A16" s="21"/>
      <c r="B16" s="22"/>
      <c r="C16" s="22"/>
      <c r="D16" s="22"/>
      <c r="E16" s="23"/>
      <c r="F16" s="23"/>
    </row>
    <row r="17" spans="1:6" s="8" customFormat="1" ht="21.75" customHeight="1" x14ac:dyDescent="0.2">
      <c r="A17" s="24" t="s">
        <v>19</v>
      </c>
      <c r="B17" s="10"/>
      <c r="C17" s="10"/>
      <c r="D17" s="10"/>
      <c r="E17" s="10"/>
      <c r="F17" s="10"/>
    </row>
    <row r="18" spans="1:6" ht="57.6" customHeight="1" x14ac:dyDescent="0.25">
      <c r="A18" s="11" t="s">
        <v>5</v>
      </c>
      <c r="B18" s="11" t="str">
        <f>B6</f>
        <v>Ostvarenje /
Izvršenje
01.-06.2025.</v>
      </c>
      <c r="C18" s="11" t="str">
        <f>C6</f>
        <v>Izvorni plan
2026.</v>
      </c>
      <c r="D18" s="11" t="str">
        <f>D6</f>
        <v>Ostvarenje /
Izvršenje
01.-06.2026.</v>
      </c>
      <c r="E18" s="11" t="str">
        <f>E6</f>
        <v>Indeks
izvršenja
01.-06.2025.</v>
      </c>
      <c r="F18" s="11" t="str">
        <f>F6</f>
        <v>Indeks
izvršenja
01.-06.2026.</v>
      </c>
    </row>
    <row r="19" spans="1:6" s="12" customFormat="1" ht="15.95" customHeight="1" x14ac:dyDescent="0.25">
      <c r="A19" s="13" t="s">
        <v>11</v>
      </c>
      <c r="B19" s="13">
        <f>COLUMN()</f>
        <v>2</v>
      </c>
      <c r="C19" s="13">
        <f>COLUMN()</f>
        <v>3</v>
      </c>
      <c r="D19" s="13">
        <f>COLUMN()</f>
        <v>4</v>
      </c>
      <c r="E19" s="13" t="str">
        <f>_xlfn.CONCAT(TEXT(COLUMN(),"@")," (",TEXT(D19,"@")," / ",TEXT(B19,"@"),")")</f>
        <v>5 (4 / 2)</v>
      </c>
      <c r="F19" s="13" t="str">
        <f>_xlfn.CONCAT(TEXT(COLUMN(),"@")," (",TEXT(D19,"@")," / ",TEXT(C19,"@"),")")</f>
        <v>6 (4 / 3)</v>
      </c>
    </row>
    <row r="20" spans="1:6" s="12" customFormat="1" ht="24.95" customHeight="1" x14ac:dyDescent="0.25">
      <c r="A20" s="14" t="s">
        <v>20</v>
      </c>
      <c r="B20" s="15">
        <v>0</v>
      </c>
      <c r="C20" s="15">
        <v>0</v>
      </c>
      <c r="D20" s="15">
        <v>0</v>
      </c>
      <c r="E20" s="16" t="str">
        <f t="shared" ref="E20:E26" si="2">IF(B20&lt;&gt;0,D20/B20,"-")</f>
        <v>-</v>
      </c>
      <c r="F20" s="16" t="str">
        <f t="shared" ref="F20:F26" si="3">IF(C20&lt;&gt;0,D20/C20,"-")</f>
        <v>-</v>
      </c>
    </row>
    <row r="21" spans="1:6" s="12" customFormat="1" ht="24.95" customHeight="1" x14ac:dyDescent="0.25">
      <c r="A21" s="14" t="s">
        <v>21</v>
      </c>
      <c r="B21" s="15">
        <v>0</v>
      </c>
      <c r="C21" s="15">
        <v>0</v>
      </c>
      <c r="D21" s="15">
        <v>0</v>
      </c>
      <c r="E21" s="16" t="str">
        <f t="shared" si="2"/>
        <v>-</v>
      </c>
      <c r="F21" s="16" t="str">
        <f t="shared" si="3"/>
        <v>-</v>
      </c>
    </row>
    <row r="22" spans="1:6" s="12" customFormat="1" ht="30" customHeight="1" x14ac:dyDescent="0.25">
      <c r="A22" s="18" t="s">
        <v>22</v>
      </c>
      <c r="B22" s="19">
        <f>B20-B21</f>
        <v>0</v>
      </c>
      <c r="C22" s="19">
        <f>C20-C21</f>
        <v>0</v>
      </c>
      <c r="D22" s="19">
        <f>D20-D21</f>
        <v>0</v>
      </c>
      <c r="E22" s="20" t="str">
        <f t="shared" si="2"/>
        <v>-</v>
      </c>
      <c r="F22" s="20" t="str">
        <f t="shared" si="3"/>
        <v>-</v>
      </c>
    </row>
    <row r="23" spans="1:6" s="12" customFormat="1" ht="24.95" customHeight="1" x14ac:dyDescent="0.25">
      <c r="A23" s="14" t="s">
        <v>23</v>
      </c>
      <c r="B23" s="15">
        <v>-513135.71</v>
      </c>
      <c r="C23" s="15">
        <v>495962.21</v>
      </c>
      <c r="D23" s="15">
        <v>495962.21</v>
      </c>
      <c r="E23" s="16">
        <f>IF(B23&lt;&gt;0,D23/B23,"-")</f>
        <v>-0.96653224543659222</v>
      </c>
      <c r="F23" s="16">
        <f t="shared" si="3"/>
        <v>1</v>
      </c>
    </row>
    <row r="24" spans="1:6" s="12" customFormat="1" ht="24.95" customHeight="1" x14ac:dyDescent="0.25">
      <c r="A24" s="14" t="s">
        <v>24</v>
      </c>
      <c r="B24" s="15">
        <v>-495962.21</v>
      </c>
      <c r="C24" s="15">
        <v>495962.21</v>
      </c>
      <c r="D24" s="15">
        <v>336437.6</v>
      </c>
      <c r="E24" s="16">
        <f>IF(B24&lt;&gt;0,D24/B24,"-")</f>
        <v>-0.6783532963126363</v>
      </c>
      <c r="F24" s="16">
        <f t="shared" si="3"/>
        <v>0.6783532963126363</v>
      </c>
    </row>
    <row r="25" spans="1:6" ht="30" customHeight="1" x14ac:dyDescent="0.25">
      <c r="A25" s="18" t="s">
        <v>25</v>
      </c>
      <c r="B25" s="19">
        <f>B20-B21+B23-B24</f>
        <v>-17173.5</v>
      </c>
      <c r="C25" s="19">
        <f>C20-C21+C23-C24</f>
        <v>0</v>
      </c>
      <c r="D25" s="19">
        <f>D20-D21+D23-D24</f>
        <v>159524.61000000004</v>
      </c>
      <c r="E25" s="20">
        <f t="shared" si="2"/>
        <v>-9.2889981657786738</v>
      </c>
      <c r="F25" s="20" t="str">
        <f t="shared" si="3"/>
        <v>-</v>
      </c>
    </row>
    <row r="26" spans="1:6" ht="30" customHeight="1" x14ac:dyDescent="0.25">
      <c r="A26" s="18" t="s">
        <v>26</v>
      </c>
      <c r="B26" s="19">
        <f>B14+B25</f>
        <v>0</v>
      </c>
      <c r="C26" s="19">
        <f>C14+C25</f>
        <v>0</v>
      </c>
      <c r="D26" s="19">
        <f>D14+D25</f>
        <v>0</v>
      </c>
      <c r="E26" s="20" t="str">
        <f t="shared" si="2"/>
        <v>-</v>
      </c>
      <c r="F26" s="20" t="str">
        <f t="shared" si="3"/>
        <v>-</v>
      </c>
    </row>
    <row r="27" spans="1:6" x14ac:dyDescent="0.25">
      <c r="A27" s="12"/>
      <c r="B27" s="12"/>
      <c r="C27" s="12"/>
      <c r="D27" s="12"/>
      <c r="E27" s="12"/>
      <c r="F27" s="12"/>
    </row>
    <row r="28" spans="1:6" x14ac:dyDescent="0.25">
      <c r="A28" s="12"/>
      <c r="B28" s="12"/>
      <c r="C28" s="12"/>
      <c r="D28" s="12"/>
      <c r="E28" s="12"/>
      <c r="F28" s="12"/>
    </row>
    <row r="29" spans="1:6" x14ac:dyDescent="0.25">
      <c r="C29" s="25"/>
    </row>
  </sheetData>
  <mergeCells count="3">
    <mergeCell ref="A2:F2"/>
    <mergeCell ref="A4:F4"/>
    <mergeCell ref="A3:F3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86"/>
  <sheetViews>
    <sheetView topLeftCell="B1" zoomScaleNormal="100" workbookViewId="0">
      <pane ySplit="6" topLeftCell="A212" activePane="bottomLeft" state="frozen"/>
      <selection pane="bottomLeft" activeCell="E181" sqref="E181"/>
    </sheetView>
  </sheetViews>
  <sheetFormatPr defaultColWidth="9.140625" defaultRowHeight="15" x14ac:dyDescent="0.25"/>
  <cols>
    <col min="1" max="1" width="73.7109375" style="2" customWidth="1"/>
    <col min="2" max="2" width="29.7109375" style="2" customWidth="1"/>
    <col min="3" max="4" width="19.7109375" style="2" customWidth="1"/>
    <col min="5" max="5" width="15.7109375" style="2" customWidth="1"/>
    <col min="6" max="6" width="12.7109375" style="2" customWidth="1"/>
  </cols>
  <sheetData>
    <row r="1" spans="1:6" s="6" customFormat="1" ht="30" customHeight="1" x14ac:dyDescent="0.25">
      <c r="A1" s="56" t="s">
        <v>2</v>
      </c>
      <c r="B1" s="56"/>
      <c r="C1" s="56"/>
      <c r="D1" s="56"/>
      <c r="E1" s="56"/>
      <c r="F1" s="56"/>
    </row>
    <row r="2" spans="1:6" s="6" customFormat="1" ht="30" customHeight="1" x14ac:dyDescent="0.25">
      <c r="A2" s="56" t="s">
        <v>27</v>
      </c>
      <c r="B2" s="56"/>
      <c r="C2" s="56"/>
      <c r="D2" s="56"/>
      <c r="E2" s="56"/>
      <c r="F2" s="56"/>
    </row>
    <row r="3" spans="1:6" s="7" customFormat="1" ht="24.95" customHeight="1" x14ac:dyDescent="0.3">
      <c r="A3" s="56" t="s">
        <v>28</v>
      </c>
      <c r="B3" s="56"/>
      <c r="C3" s="56"/>
      <c r="D3" s="56"/>
      <c r="E3" s="56"/>
      <c r="F3" s="56"/>
    </row>
    <row r="4" spans="1:6" s="8" customFormat="1" ht="24.95" customHeight="1" x14ac:dyDescent="0.25">
      <c r="A4" s="9" t="s">
        <v>29</v>
      </c>
      <c r="B4" s="10"/>
      <c r="C4" s="10"/>
      <c r="D4" s="10"/>
      <c r="E4" s="10"/>
      <c r="F4" s="10"/>
    </row>
    <row r="5" spans="1:6" ht="57.6" customHeight="1" x14ac:dyDescent="0.25">
      <c r="A5" s="11" t="s">
        <v>30</v>
      </c>
      <c r="B5" s="11" t="s">
        <v>31</v>
      </c>
      <c r="C5" s="11" t="s">
        <v>7</v>
      </c>
      <c r="D5" s="11" t="s">
        <v>32</v>
      </c>
      <c r="E5" s="11" t="s">
        <v>33</v>
      </c>
      <c r="F5" s="11" t="s">
        <v>34</v>
      </c>
    </row>
    <row r="6" spans="1:6" s="12" customFormat="1" ht="15.95" customHeight="1" x14ac:dyDescent="0.25">
      <c r="A6" s="13" t="s">
        <v>11</v>
      </c>
      <c r="B6" s="13">
        <f>COLUMN()</f>
        <v>2</v>
      </c>
      <c r="C6" s="13">
        <v>3</v>
      </c>
      <c r="D6" s="13">
        <f>COLUMN()</f>
        <v>4</v>
      </c>
      <c r="E6" s="13" t="str">
        <f>_xlfn.CONCAT(TEXT(COLUMN(),"@")," (",TEXT(D6,"@")," / ",TEXT(B6,"@"),")")</f>
        <v>5 (4 / 2)</v>
      </c>
      <c r="F6" s="13" t="str">
        <f>_xlfn.CONCAT(TEXT(COLUMN(),"@")," (",TEXT(D6,"@")," / ",TEXT(C6,"@"),")")</f>
        <v>6 (4 / 3)</v>
      </c>
    </row>
    <row r="7" spans="1:6" x14ac:dyDescent="0.25">
      <c r="A7" s="26" t="s">
        <v>12</v>
      </c>
      <c r="B7" s="27">
        <f>SUBTOTAL(9,B10:B38)</f>
        <v>985180.33000000007</v>
      </c>
      <c r="C7" s="27">
        <v>1853017</v>
      </c>
      <c r="D7" s="27">
        <f>SUBTOTAL(9,D10:D38)</f>
        <v>753769.59</v>
      </c>
      <c r="E7" s="28">
        <f t="shared" ref="E7:E43" si="0">IF(B7&lt;&gt;0,D7/B7,"-")</f>
        <v>0.76510824165561642</v>
      </c>
      <c r="F7" s="28">
        <f t="shared" ref="F7:F43" si="1">IF(C7&lt;&gt;0,D7/C7,"-")</f>
        <v>0.40677964098548475</v>
      </c>
    </row>
    <row r="8" spans="1:6" x14ac:dyDescent="0.25">
      <c r="A8" s="29" t="s">
        <v>35</v>
      </c>
      <c r="B8" s="30">
        <f>SUBTOTAL(9,B10:B17)</f>
        <v>407758.87</v>
      </c>
      <c r="C8" s="30">
        <v>190051</v>
      </c>
      <c r="D8" s="30">
        <f>SUBTOTAL(9,D10:D17)</f>
        <v>61676.21</v>
      </c>
      <c r="E8" s="31">
        <f t="shared" si="0"/>
        <v>0.15125657474967988</v>
      </c>
      <c r="F8" s="31">
        <f t="shared" si="1"/>
        <v>0.32452452236504936</v>
      </c>
    </row>
    <row r="9" spans="1:6" x14ac:dyDescent="0.25">
      <c r="A9" s="32" t="s">
        <v>36</v>
      </c>
      <c r="B9" s="33">
        <f>SUBTOTAL(9,B10:B10)</f>
        <v>0</v>
      </c>
      <c r="C9" s="33"/>
      <c r="D9" s="33">
        <f>SUBTOTAL(9,D10:D10)</f>
        <v>0</v>
      </c>
      <c r="E9" s="34" t="str">
        <f t="shared" si="0"/>
        <v>-</v>
      </c>
      <c r="F9" s="34" t="str">
        <f t="shared" si="1"/>
        <v>-</v>
      </c>
    </row>
    <row r="10" spans="1:6" x14ac:dyDescent="0.25">
      <c r="A10" s="35" t="s">
        <v>37</v>
      </c>
      <c r="B10" s="36">
        <v>0</v>
      </c>
      <c r="C10" s="36"/>
      <c r="D10" s="36">
        <v>0</v>
      </c>
      <c r="E10" s="37" t="str">
        <f t="shared" si="0"/>
        <v>-</v>
      </c>
      <c r="F10" s="37" t="str">
        <f t="shared" si="1"/>
        <v>-</v>
      </c>
    </row>
    <row r="11" spans="1:6" x14ac:dyDescent="0.25">
      <c r="A11" s="32" t="s">
        <v>38</v>
      </c>
      <c r="B11" s="33">
        <f>SUBTOTAL(9,B12:B13)</f>
        <v>190738.45</v>
      </c>
      <c r="C11" s="33"/>
      <c r="D11" s="33">
        <f>SUBTOTAL(9,D12:D13)</f>
        <v>10000</v>
      </c>
      <c r="E11" s="34">
        <f t="shared" si="0"/>
        <v>5.2427814108796621E-2</v>
      </c>
      <c r="F11" s="34" t="str">
        <f t="shared" si="1"/>
        <v>-</v>
      </c>
    </row>
    <row r="12" spans="1:6" x14ac:dyDescent="0.25">
      <c r="A12" s="35" t="s">
        <v>39</v>
      </c>
      <c r="B12" s="36">
        <v>11105.41</v>
      </c>
      <c r="C12" s="36"/>
      <c r="D12" s="36">
        <v>10000</v>
      </c>
      <c r="E12" s="37">
        <f t="shared" si="0"/>
        <v>0.90046202706608758</v>
      </c>
      <c r="F12" s="37" t="str">
        <f t="shared" si="1"/>
        <v>-</v>
      </c>
    </row>
    <row r="13" spans="1:6" x14ac:dyDescent="0.25">
      <c r="A13" s="35" t="s">
        <v>40</v>
      </c>
      <c r="B13" s="36">
        <v>179633.04</v>
      </c>
      <c r="C13" s="36"/>
      <c r="D13" s="36">
        <v>0</v>
      </c>
      <c r="E13" s="37">
        <f t="shared" si="0"/>
        <v>0</v>
      </c>
      <c r="F13" s="37" t="str">
        <f t="shared" si="1"/>
        <v>-</v>
      </c>
    </row>
    <row r="14" spans="1:6" x14ac:dyDescent="0.25">
      <c r="A14" s="32" t="s">
        <v>41</v>
      </c>
      <c r="B14" s="33">
        <f>SUBTOTAL(9,B15:B17)</f>
        <v>217020.41999999998</v>
      </c>
      <c r="C14" s="33"/>
      <c r="D14" s="33">
        <f>SUBTOTAL(9,D15:D17)</f>
        <v>51676.21</v>
      </c>
      <c r="E14" s="34">
        <f t="shared" si="0"/>
        <v>0.23811680946889699</v>
      </c>
      <c r="F14" s="34" t="str">
        <f t="shared" si="1"/>
        <v>-</v>
      </c>
    </row>
    <row r="15" spans="1:6" x14ac:dyDescent="0.25">
      <c r="A15" s="35" t="s">
        <v>42</v>
      </c>
      <c r="B15" s="36">
        <v>3613.11</v>
      </c>
      <c r="C15" s="36"/>
      <c r="D15" s="36">
        <v>45549.27</v>
      </c>
      <c r="E15" s="37">
        <f t="shared" si="0"/>
        <v>12.606665725649092</v>
      </c>
      <c r="F15" s="37" t="str">
        <f t="shared" si="1"/>
        <v>-</v>
      </c>
    </row>
    <row r="16" spans="1:6" x14ac:dyDescent="0.25">
      <c r="A16" s="35" t="s">
        <v>43</v>
      </c>
      <c r="B16" s="36">
        <v>208709</v>
      </c>
      <c r="C16" s="36"/>
      <c r="D16" s="36">
        <v>0</v>
      </c>
      <c r="E16" s="37">
        <f t="shared" si="0"/>
        <v>0</v>
      </c>
      <c r="F16" s="37" t="str">
        <f t="shared" si="1"/>
        <v>-</v>
      </c>
    </row>
    <row r="17" spans="1:6" x14ac:dyDescent="0.25">
      <c r="A17" s="35" t="s">
        <v>44</v>
      </c>
      <c r="B17" s="36">
        <v>4698.3100000000004</v>
      </c>
      <c r="C17" s="36"/>
      <c r="D17" s="36">
        <v>6126.94</v>
      </c>
      <c r="E17" s="37">
        <f t="shared" si="0"/>
        <v>1.3040731667344214</v>
      </c>
      <c r="F17" s="37" t="str">
        <f t="shared" si="1"/>
        <v>-</v>
      </c>
    </row>
    <row r="18" spans="1:6" x14ac:dyDescent="0.25">
      <c r="A18" s="29" t="s">
        <v>45</v>
      </c>
      <c r="B18" s="30">
        <f>SUBTOTAL(9,B20:B20)</f>
        <v>1.26</v>
      </c>
      <c r="C18" s="30">
        <v>20000</v>
      </c>
      <c r="D18" s="30">
        <f>SUBTOTAL(9,D20:D20)</f>
        <v>0.48</v>
      </c>
      <c r="E18" s="31">
        <f t="shared" si="0"/>
        <v>0.38095238095238093</v>
      </c>
      <c r="F18" s="31">
        <f t="shared" si="1"/>
        <v>2.4000000000000001E-5</v>
      </c>
    </row>
    <row r="19" spans="1:6" x14ac:dyDescent="0.25">
      <c r="A19" s="32" t="s">
        <v>46</v>
      </c>
      <c r="B19" s="33">
        <f>SUBTOTAL(9,B20:B20)</f>
        <v>1.26</v>
      </c>
      <c r="C19" s="33"/>
      <c r="D19" s="33">
        <f>SUBTOTAL(9,D20:D20)</f>
        <v>0.48</v>
      </c>
      <c r="E19" s="34">
        <f t="shared" si="0"/>
        <v>0.38095238095238093</v>
      </c>
      <c r="F19" s="34" t="str">
        <f t="shared" si="1"/>
        <v>-</v>
      </c>
    </row>
    <row r="20" spans="1:6" x14ac:dyDescent="0.25">
      <c r="A20" s="35" t="s">
        <v>47</v>
      </c>
      <c r="B20" s="36">
        <v>1.26</v>
      </c>
      <c r="C20" s="36"/>
      <c r="D20" s="36">
        <v>0.48</v>
      </c>
      <c r="E20" s="37">
        <f t="shared" si="0"/>
        <v>0.38095238095238093</v>
      </c>
      <c r="F20" s="37" t="str">
        <f t="shared" si="1"/>
        <v>-</v>
      </c>
    </row>
    <row r="21" spans="1:6" x14ac:dyDescent="0.25">
      <c r="A21" s="29" t="s">
        <v>48</v>
      </c>
      <c r="B21" s="30">
        <f>SUBTOTAL(9,B23:B23)</f>
        <v>198961.54</v>
      </c>
      <c r="C21" s="30">
        <v>1105566</v>
      </c>
      <c r="D21" s="30">
        <f>SUBTOTAL(9,D23:D23)</f>
        <v>247998</v>
      </c>
      <c r="E21" s="31">
        <f t="shared" si="0"/>
        <v>1.2464620046668315</v>
      </c>
      <c r="F21" s="31">
        <f t="shared" si="1"/>
        <v>0.22431767981287412</v>
      </c>
    </row>
    <row r="22" spans="1:6" x14ac:dyDescent="0.25">
      <c r="A22" s="32" t="s">
        <v>49</v>
      </c>
      <c r="B22" s="33">
        <f>SUBTOTAL(9,B23:B23)</f>
        <v>198961.54</v>
      </c>
      <c r="C22" s="33"/>
      <c r="D22" s="33">
        <f>SUBTOTAL(9,D23:D23)</f>
        <v>247998</v>
      </c>
      <c r="E22" s="34">
        <f t="shared" si="0"/>
        <v>1.2464620046668315</v>
      </c>
      <c r="F22" s="34" t="str">
        <f t="shared" si="1"/>
        <v>-</v>
      </c>
    </row>
    <row r="23" spans="1:6" x14ac:dyDescent="0.25">
      <c r="A23" s="35" t="s">
        <v>50</v>
      </c>
      <c r="B23" s="36">
        <v>198961.54</v>
      </c>
      <c r="C23" s="36"/>
      <c r="D23" s="36">
        <v>247998</v>
      </c>
      <c r="E23" s="37">
        <f t="shared" si="0"/>
        <v>1.2464620046668315</v>
      </c>
      <c r="F23" s="37" t="str">
        <f t="shared" si="1"/>
        <v>-</v>
      </c>
    </row>
    <row r="24" spans="1:6" x14ac:dyDescent="0.25">
      <c r="A24" s="29" t="s">
        <v>51</v>
      </c>
      <c r="B24" s="30">
        <f>SUBTOTAL(9,B26:B28)</f>
        <v>4860.8900000000003</v>
      </c>
      <c r="C24" s="30">
        <v>2400</v>
      </c>
      <c r="D24" s="30">
        <f>SUBTOTAL(9,D26:D28)</f>
        <v>8086.74</v>
      </c>
      <c r="E24" s="31">
        <f t="shared" si="0"/>
        <v>1.6636336144204042</v>
      </c>
      <c r="F24" s="31">
        <f t="shared" si="1"/>
        <v>3.369475</v>
      </c>
    </row>
    <row r="25" spans="1:6" x14ac:dyDescent="0.25">
      <c r="A25" s="32" t="s">
        <v>52</v>
      </c>
      <c r="B25" s="33">
        <f>SUBTOTAL(9,B26:B26)</f>
        <v>4860.8900000000003</v>
      </c>
      <c r="C25" s="33"/>
      <c r="D25" s="33">
        <f>SUBTOTAL(9,D26:D26)</f>
        <v>8086.74</v>
      </c>
      <c r="E25" s="34">
        <f t="shared" si="0"/>
        <v>1.6636336144204042</v>
      </c>
      <c r="F25" s="34" t="str">
        <f t="shared" si="1"/>
        <v>-</v>
      </c>
    </row>
    <row r="26" spans="1:6" x14ac:dyDescent="0.25">
      <c r="A26" s="35" t="s">
        <v>53</v>
      </c>
      <c r="B26" s="36">
        <v>4860.8900000000003</v>
      </c>
      <c r="C26" s="36"/>
      <c r="D26" s="36">
        <v>8086.74</v>
      </c>
      <c r="E26" s="37">
        <f t="shared" si="0"/>
        <v>1.6636336144204042</v>
      </c>
      <c r="F26" s="37" t="str">
        <f t="shared" si="1"/>
        <v>-</v>
      </c>
    </row>
    <row r="27" spans="1:6" x14ac:dyDescent="0.25">
      <c r="A27" s="32" t="s">
        <v>54</v>
      </c>
      <c r="B27" s="33">
        <f>SUBTOTAL(9,B28:B28)</f>
        <v>0</v>
      </c>
      <c r="C27" s="33"/>
      <c r="D27" s="33">
        <f>SUBTOTAL(9,D28:D28)</f>
        <v>0</v>
      </c>
      <c r="E27" s="34" t="str">
        <f t="shared" si="0"/>
        <v>-</v>
      </c>
      <c r="F27" s="34" t="str">
        <f t="shared" si="1"/>
        <v>-</v>
      </c>
    </row>
    <row r="28" spans="1:6" x14ac:dyDescent="0.25">
      <c r="A28" s="35" t="s">
        <v>55</v>
      </c>
      <c r="B28" s="36">
        <v>0</v>
      </c>
      <c r="C28" s="36"/>
      <c r="D28" s="36">
        <v>0</v>
      </c>
      <c r="E28" s="37" t="str">
        <f t="shared" si="0"/>
        <v>-</v>
      </c>
      <c r="F28" s="37" t="str">
        <f t="shared" si="1"/>
        <v>-</v>
      </c>
    </row>
    <row r="29" spans="1:6" x14ac:dyDescent="0.25">
      <c r="A29" s="29" t="s">
        <v>56</v>
      </c>
      <c r="B29" s="30">
        <f>SUBTOTAL(9,B31:B31)</f>
        <v>350000</v>
      </c>
      <c r="C29" s="30">
        <v>500000</v>
      </c>
      <c r="D29" s="30">
        <f>SUBTOTAL(9,D31:D31)</f>
        <v>409650.24</v>
      </c>
      <c r="E29" s="31">
        <f t="shared" si="0"/>
        <v>1.1704292571428572</v>
      </c>
      <c r="F29" s="31">
        <f t="shared" si="1"/>
        <v>0.81930048</v>
      </c>
    </row>
    <row r="30" spans="1:6" x14ac:dyDescent="0.25">
      <c r="A30" s="32" t="s">
        <v>57</v>
      </c>
      <c r="B30" s="33">
        <f>SUBTOTAL(9,B31:B31)</f>
        <v>350000</v>
      </c>
      <c r="C30" s="33"/>
      <c r="D30" s="33">
        <f>SUBTOTAL(9,D31:D31)</f>
        <v>409650.24</v>
      </c>
      <c r="E30" s="34">
        <f t="shared" si="0"/>
        <v>1.1704292571428572</v>
      </c>
      <c r="F30" s="34" t="str">
        <f t="shared" si="1"/>
        <v>-</v>
      </c>
    </row>
    <row r="31" spans="1:6" x14ac:dyDescent="0.25">
      <c r="A31" s="35" t="s">
        <v>58</v>
      </c>
      <c r="B31" s="36">
        <v>350000</v>
      </c>
      <c r="C31" s="36"/>
      <c r="D31" s="36">
        <v>409650.24</v>
      </c>
      <c r="E31" s="37">
        <f t="shared" si="0"/>
        <v>1.1704292571428572</v>
      </c>
      <c r="F31" s="37" t="str">
        <f t="shared" si="1"/>
        <v>-</v>
      </c>
    </row>
    <row r="32" spans="1:6" x14ac:dyDescent="0.25">
      <c r="A32" s="29" t="s">
        <v>59</v>
      </c>
      <c r="B32" s="30">
        <f>SUBTOTAL(9,B34:B34)</f>
        <v>23597.77</v>
      </c>
      <c r="C32" s="30">
        <v>35000</v>
      </c>
      <c r="D32" s="30">
        <f>SUBTOTAL(9,D34:D34)</f>
        <v>26357.919999999998</v>
      </c>
      <c r="E32" s="31">
        <f t="shared" si="0"/>
        <v>1.1169665608233319</v>
      </c>
      <c r="F32" s="31">
        <f t="shared" si="1"/>
        <v>0.75308342857142851</v>
      </c>
    </row>
    <row r="33" spans="1:6" x14ac:dyDescent="0.25">
      <c r="A33" s="32" t="s">
        <v>60</v>
      </c>
      <c r="B33" s="33">
        <f>SUBTOTAL(9,B34:B34)</f>
        <v>23597.77</v>
      </c>
      <c r="C33" s="33"/>
      <c r="D33" s="33">
        <f>SUBTOTAL(9,D34:D34)</f>
        <v>26357.919999999998</v>
      </c>
      <c r="E33" s="34">
        <f t="shared" si="0"/>
        <v>1.1169665608233319</v>
      </c>
      <c r="F33" s="34" t="str">
        <f t="shared" si="1"/>
        <v>-</v>
      </c>
    </row>
    <row r="34" spans="1:6" x14ac:dyDescent="0.25">
      <c r="A34" s="35" t="s">
        <v>61</v>
      </c>
      <c r="B34" s="36">
        <v>23597.77</v>
      </c>
      <c r="C34" s="36"/>
      <c r="D34" s="36">
        <v>26357.919999999998</v>
      </c>
      <c r="E34" s="37">
        <f t="shared" si="0"/>
        <v>1.1169665608233319</v>
      </c>
      <c r="F34" s="37" t="str">
        <f t="shared" si="1"/>
        <v>-</v>
      </c>
    </row>
    <row r="35" spans="1:6" x14ac:dyDescent="0.25">
      <c r="A35" s="29" t="s">
        <v>62</v>
      </c>
      <c r="B35" s="30">
        <f>SUBTOTAL(9,B37:B38)</f>
        <v>0</v>
      </c>
      <c r="C35" s="30">
        <v>0</v>
      </c>
      <c r="D35" s="30">
        <f>SUBTOTAL(9,D37:D38)</f>
        <v>0</v>
      </c>
      <c r="E35" s="31" t="str">
        <f t="shared" si="0"/>
        <v>-</v>
      </c>
      <c r="F35" s="31" t="str">
        <f t="shared" si="1"/>
        <v>-</v>
      </c>
    </row>
    <row r="36" spans="1:6" x14ac:dyDescent="0.25">
      <c r="A36" s="32" t="s">
        <v>63</v>
      </c>
      <c r="B36" s="33">
        <f>SUBTOTAL(9,B37:B38)</f>
        <v>0</v>
      </c>
      <c r="C36" s="33"/>
      <c r="D36" s="33">
        <f>SUBTOTAL(9,D37:D38)</f>
        <v>0</v>
      </c>
      <c r="E36" s="34" t="str">
        <f t="shared" si="0"/>
        <v>-</v>
      </c>
      <c r="F36" s="34" t="str">
        <f t="shared" si="1"/>
        <v>-</v>
      </c>
    </row>
    <row r="37" spans="1:6" x14ac:dyDescent="0.25">
      <c r="A37" s="35" t="s">
        <v>64</v>
      </c>
      <c r="B37" s="36">
        <v>0</v>
      </c>
      <c r="C37" s="36"/>
      <c r="D37" s="36">
        <v>0</v>
      </c>
      <c r="E37" s="37" t="str">
        <f t="shared" si="0"/>
        <v>-</v>
      </c>
      <c r="F37" s="37" t="str">
        <f t="shared" si="1"/>
        <v>-</v>
      </c>
    </row>
    <row r="38" spans="1:6" x14ac:dyDescent="0.25">
      <c r="A38" s="35" t="s">
        <v>65</v>
      </c>
      <c r="B38" s="36">
        <v>0</v>
      </c>
      <c r="C38" s="36"/>
      <c r="D38" s="36">
        <v>0</v>
      </c>
      <c r="E38" s="37" t="str">
        <f t="shared" si="0"/>
        <v>-</v>
      </c>
      <c r="F38" s="37" t="str">
        <f t="shared" si="1"/>
        <v>-</v>
      </c>
    </row>
    <row r="39" spans="1:6" x14ac:dyDescent="0.25">
      <c r="A39" s="26" t="s">
        <v>13</v>
      </c>
      <c r="B39" s="27">
        <f>SUBTOTAL(9,B42:B42)</f>
        <v>1641</v>
      </c>
      <c r="C39" s="27">
        <v>854</v>
      </c>
      <c r="D39" s="27">
        <f>SUBTOTAL(9,D42:D42)</f>
        <v>0</v>
      </c>
      <c r="E39" s="28">
        <f t="shared" si="0"/>
        <v>0</v>
      </c>
      <c r="F39" s="28">
        <f t="shared" si="1"/>
        <v>0</v>
      </c>
    </row>
    <row r="40" spans="1:6" x14ac:dyDescent="0.25">
      <c r="A40" s="29" t="s">
        <v>66</v>
      </c>
      <c r="B40" s="30">
        <f>SUBTOTAL(9,B42:B42)</f>
        <v>1641</v>
      </c>
      <c r="C40" s="30">
        <v>854</v>
      </c>
      <c r="D40" s="30">
        <f>SUBTOTAL(9,D42:D42)</f>
        <v>0</v>
      </c>
      <c r="E40" s="31">
        <f t="shared" si="0"/>
        <v>0</v>
      </c>
      <c r="F40" s="31">
        <f t="shared" si="1"/>
        <v>0</v>
      </c>
    </row>
    <row r="41" spans="1:6" x14ac:dyDescent="0.25">
      <c r="A41" s="32" t="s">
        <v>67</v>
      </c>
      <c r="B41" s="33">
        <f>SUBTOTAL(9,B42:B42)</f>
        <v>1641</v>
      </c>
      <c r="C41" s="33"/>
      <c r="D41" s="33">
        <f>SUBTOTAL(9,D42:D42)</f>
        <v>0</v>
      </c>
      <c r="E41" s="34">
        <f t="shared" si="0"/>
        <v>0</v>
      </c>
      <c r="F41" s="34" t="str">
        <f t="shared" si="1"/>
        <v>-</v>
      </c>
    </row>
    <row r="42" spans="1:6" x14ac:dyDescent="0.25">
      <c r="A42" s="35" t="s">
        <v>68</v>
      </c>
      <c r="B42" s="36">
        <v>1641</v>
      </c>
      <c r="C42" s="36"/>
      <c r="D42" s="36">
        <v>0</v>
      </c>
      <c r="E42" s="37">
        <f t="shared" si="0"/>
        <v>0</v>
      </c>
      <c r="F42" s="37" t="str">
        <f t="shared" si="1"/>
        <v>-</v>
      </c>
    </row>
    <row r="43" spans="1:6" ht="20.100000000000001" customHeight="1" x14ac:dyDescent="0.25">
      <c r="A43" s="38" t="s">
        <v>69</v>
      </c>
      <c r="B43" s="39">
        <f>IFERROR(SUBTOTAL(9,B10:B42),0)</f>
        <v>986821.33000000007</v>
      </c>
      <c r="C43" s="39">
        <v>1853871</v>
      </c>
      <c r="D43" s="39">
        <f>IFERROR(SUBTOTAL(9,D10:D42),0)</f>
        <v>753769.59</v>
      </c>
      <c r="E43" s="40">
        <f t="shared" si="0"/>
        <v>0.76383593167772312</v>
      </c>
      <c r="F43" s="40">
        <f t="shared" si="1"/>
        <v>0.40659225480090039</v>
      </c>
    </row>
    <row r="44" spans="1:6" x14ac:dyDescent="0.25">
      <c r="A44" s="12"/>
      <c r="B44" s="12"/>
      <c r="C44" s="12"/>
      <c r="D44" s="12"/>
      <c r="E44" s="12"/>
      <c r="F44" s="12"/>
    </row>
    <row r="45" spans="1:6" x14ac:dyDescent="0.25">
      <c r="A45" s="12"/>
      <c r="B45" s="12"/>
      <c r="C45" s="12"/>
      <c r="D45" s="12"/>
      <c r="E45" s="12"/>
      <c r="F45" s="12"/>
    </row>
    <row r="46" spans="1:6" s="8" customFormat="1" ht="24.95" customHeight="1" x14ac:dyDescent="0.25">
      <c r="A46" s="9" t="s">
        <v>70</v>
      </c>
      <c r="B46" s="10"/>
      <c r="C46" s="10"/>
      <c r="D46" s="10"/>
      <c r="E46" s="10"/>
      <c r="F46" s="10"/>
    </row>
    <row r="47" spans="1:6" ht="57.6" customHeight="1" x14ac:dyDescent="0.25">
      <c r="A47" s="41" t="s">
        <v>30</v>
      </c>
      <c r="B47" s="11" t="s">
        <v>31</v>
      </c>
      <c r="C47" s="11" t="s">
        <v>7</v>
      </c>
      <c r="D47" s="11" t="s">
        <v>32</v>
      </c>
      <c r="E47" s="11" t="s">
        <v>33</v>
      </c>
      <c r="F47" s="11" t="s">
        <v>34</v>
      </c>
    </row>
    <row r="48" spans="1:6" s="12" customFormat="1" ht="15.95" customHeight="1" x14ac:dyDescent="0.25">
      <c r="A48" s="13" t="s">
        <v>11</v>
      </c>
      <c r="B48" s="13">
        <f>COLUMN()</f>
        <v>2</v>
      </c>
      <c r="C48" s="13">
        <v>3</v>
      </c>
      <c r="D48" s="13">
        <f>COLUMN()</f>
        <v>4</v>
      </c>
      <c r="E48" s="13" t="str">
        <f>_xlfn.CONCAT(TEXT(COLUMN(),"@")," (",TEXT(D48,"@")," / ",TEXT(B48,"@"),")")</f>
        <v>5 (4 / 2)</v>
      </c>
      <c r="F48" s="13" t="str">
        <f>_xlfn.CONCAT(TEXT(COLUMN(),"@")," (",TEXT(D48,"@")," / ",TEXT(C48,"@"),")")</f>
        <v>6 (4 / 3)</v>
      </c>
    </row>
    <row r="49" spans="1:6" x14ac:dyDescent="0.25">
      <c r="A49" s="26" t="s">
        <v>15</v>
      </c>
      <c r="B49" s="27">
        <f>SUBTOTAL(9,B52:B97)</f>
        <v>705794.09</v>
      </c>
      <c r="C49" s="27">
        <v>1490181</v>
      </c>
      <c r="D49" s="27">
        <f>SUBTOTAL(9,D52:D97)</f>
        <v>864055.72999999986</v>
      </c>
      <c r="E49" s="28">
        <f t="shared" ref="E49:E80" si="2">IF(B49&lt;&gt;0,D49/B49,"-")</f>
        <v>1.2242320277858942</v>
      </c>
      <c r="F49" s="28">
        <f t="shared" ref="F49:F80" si="3">IF(C49&lt;&gt;0,D49/C49,"-")</f>
        <v>0.57983273843915595</v>
      </c>
    </row>
    <row r="50" spans="1:6" x14ac:dyDescent="0.25">
      <c r="A50" s="29" t="s">
        <v>71</v>
      </c>
      <c r="B50" s="30">
        <f>SUBTOTAL(9,B52:B56)</f>
        <v>482548.52</v>
      </c>
      <c r="C50" s="30">
        <v>844514</v>
      </c>
      <c r="D50" s="30">
        <f>SUBTOTAL(9,D52:D56)</f>
        <v>587576.84</v>
      </c>
      <c r="E50" s="31">
        <f t="shared" si="2"/>
        <v>1.2176533874769733</v>
      </c>
      <c r="F50" s="31">
        <f t="shared" si="3"/>
        <v>0.69575737051132358</v>
      </c>
    </row>
    <row r="51" spans="1:6" x14ac:dyDescent="0.25">
      <c r="A51" s="32" t="s">
        <v>72</v>
      </c>
      <c r="B51" s="33">
        <f>SUBTOTAL(9,B52:B52)</f>
        <v>349296.58</v>
      </c>
      <c r="C51" s="33"/>
      <c r="D51" s="33">
        <f>SUBTOTAL(9,D52:D52)</f>
        <v>471275.29</v>
      </c>
      <c r="E51" s="34">
        <f t="shared" si="2"/>
        <v>1.3492124371787435</v>
      </c>
      <c r="F51" s="34" t="str">
        <f t="shared" si="3"/>
        <v>-</v>
      </c>
    </row>
    <row r="52" spans="1:6" x14ac:dyDescent="0.25">
      <c r="A52" s="35" t="s">
        <v>73</v>
      </c>
      <c r="B52" s="36">
        <v>349296.58</v>
      </c>
      <c r="C52" s="36"/>
      <c r="D52" s="36">
        <v>471275.29</v>
      </c>
      <c r="E52" s="37">
        <f t="shared" si="2"/>
        <v>1.3492124371787435</v>
      </c>
      <c r="F52" s="37" t="str">
        <f t="shared" si="3"/>
        <v>-</v>
      </c>
    </row>
    <row r="53" spans="1:6" x14ac:dyDescent="0.25">
      <c r="A53" s="32" t="s">
        <v>74</v>
      </c>
      <c r="B53" s="33">
        <f>SUBTOTAL(9,B54:B54)</f>
        <v>69578.62</v>
      </c>
      <c r="C53" s="33"/>
      <c r="D53" s="33">
        <f>SUBTOTAL(9,D54:D54)</f>
        <v>38041.050000000003</v>
      </c>
      <c r="E53" s="34">
        <f t="shared" si="2"/>
        <v>0.5467347584645974</v>
      </c>
      <c r="F53" s="34" t="str">
        <f t="shared" si="3"/>
        <v>-</v>
      </c>
    </row>
    <row r="54" spans="1:6" x14ac:dyDescent="0.25">
      <c r="A54" s="35" t="s">
        <v>75</v>
      </c>
      <c r="B54" s="36">
        <v>69578.62</v>
      </c>
      <c r="C54" s="36"/>
      <c r="D54" s="36">
        <v>38041.050000000003</v>
      </c>
      <c r="E54" s="37">
        <f t="shared" si="2"/>
        <v>0.5467347584645974</v>
      </c>
      <c r="F54" s="37" t="str">
        <f t="shared" si="3"/>
        <v>-</v>
      </c>
    </row>
    <row r="55" spans="1:6" x14ac:dyDescent="0.25">
      <c r="A55" s="32" t="s">
        <v>76</v>
      </c>
      <c r="B55" s="33">
        <f>SUBTOTAL(9,B56:B56)</f>
        <v>63673.32</v>
      </c>
      <c r="C55" s="33"/>
      <c r="D55" s="33">
        <f>SUBTOTAL(9,D56:D56)</f>
        <v>78260.5</v>
      </c>
      <c r="E55" s="34">
        <f t="shared" si="2"/>
        <v>1.2290940695412145</v>
      </c>
      <c r="F55" s="34" t="str">
        <f t="shared" si="3"/>
        <v>-</v>
      </c>
    </row>
    <row r="56" spans="1:6" x14ac:dyDescent="0.25">
      <c r="A56" s="35" t="s">
        <v>77</v>
      </c>
      <c r="B56" s="36">
        <v>63673.32</v>
      </c>
      <c r="C56" s="36"/>
      <c r="D56" s="36">
        <v>78260.5</v>
      </c>
      <c r="E56" s="37">
        <f t="shared" si="2"/>
        <v>1.2290940695412145</v>
      </c>
      <c r="F56" s="37" t="str">
        <f t="shared" si="3"/>
        <v>-</v>
      </c>
    </row>
    <row r="57" spans="1:6" x14ac:dyDescent="0.25">
      <c r="A57" s="29" t="s">
        <v>78</v>
      </c>
      <c r="B57" s="30">
        <f>SUBTOTAL(9,B59:B85)</f>
        <v>220661.09</v>
      </c>
      <c r="C57" s="30">
        <v>603372</v>
      </c>
      <c r="D57" s="30">
        <f>SUBTOTAL(9,D59:D85)</f>
        <v>273231.92000000004</v>
      </c>
      <c r="E57" s="31">
        <f t="shared" si="2"/>
        <v>1.2382424105672643</v>
      </c>
      <c r="F57" s="31">
        <f t="shared" si="3"/>
        <v>0.452841563745086</v>
      </c>
    </row>
    <row r="58" spans="1:6" x14ac:dyDescent="0.25">
      <c r="A58" s="32" t="s">
        <v>79</v>
      </c>
      <c r="B58" s="33">
        <f>SUBTOTAL(9,B59:B61)</f>
        <v>13075.460000000001</v>
      </c>
      <c r="C58" s="33"/>
      <c r="D58" s="33">
        <f>SUBTOTAL(9,D59:D61)</f>
        <v>18071.45</v>
      </c>
      <c r="E58" s="34">
        <f t="shared" si="2"/>
        <v>1.3820890431388264</v>
      </c>
      <c r="F58" s="34" t="str">
        <f t="shared" si="3"/>
        <v>-</v>
      </c>
    </row>
    <row r="59" spans="1:6" x14ac:dyDescent="0.25">
      <c r="A59" s="35" t="s">
        <v>80</v>
      </c>
      <c r="B59" s="36">
        <v>11293.26</v>
      </c>
      <c r="C59" s="36"/>
      <c r="D59" s="36">
        <v>9168.91</v>
      </c>
      <c r="E59" s="37">
        <f t="shared" si="2"/>
        <v>0.81189222598257715</v>
      </c>
      <c r="F59" s="37" t="str">
        <f t="shared" si="3"/>
        <v>-</v>
      </c>
    </row>
    <row r="60" spans="1:6" x14ac:dyDescent="0.25">
      <c r="A60" s="35" t="s">
        <v>81</v>
      </c>
      <c r="B60" s="36">
        <v>0</v>
      </c>
      <c r="C60" s="36"/>
      <c r="D60" s="36">
        <v>0</v>
      </c>
      <c r="E60" s="37" t="str">
        <f t="shared" si="2"/>
        <v>-</v>
      </c>
      <c r="F60" s="37" t="str">
        <f t="shared" si="3"/>
        <v>-</v>
      </c>
    </row>
    <row r="61" spans="1:6" x14ac:dyDescent="0.25">
      <c r="A61" s="35" t="s">
        <v>82</v>
      </c>
      <c r="B61" s="36">
        <v>1782.2</v>
      </c>
      <c r="C61" s="36"/>
      <c r="D61" s="36">
        <v>8902.5400000000009</v>
      </c>
      <c r="E61" s="37">
        <f t="shared" si="2"/>
        <v>4.9952530580181804</v>
      </c>
      <c r="F61" s="37" t="str">
        <f t="shared" si="3"/>
        <v>-</v>
      </c>
    </row>
    <row r="62" spans="1:6" x14ac:dyDescent="0.25">
      <c r="A62" s="32" t="s">
        <v>83</v>
      </c>
      <c r="B62" s="33">
        <f>SUBTOTAL(9,B63:B68)</f>
        <v>36322.85</v>
      </c>
      <c r="C62" s="33"/>
      <c r="D62" s="33">
        <f>SUBTOTAL(9,D63:D68)</f>
        <v>41291.42</v>
      </c>
      <c r="E62" s="34">
        <f t="shared" si="2"/>
        <v>1.1367891010754938</v>
      </c>
      <c r="F62" s="34" t="str">
        <f t="shared" si="3"/>
        <v>-</v>
      </c>
    </row>
    <row r="63" spans="1:6" x14ac:dyDescent="0.25">
      <c r="A63" s="35" t="s">
        <v>84</v>
      </c>
      <c r="B63" s="36">
        <v>2666.42</v>
      </c>
      <c r="C63" s="36"/>
      <c r="D63" s="36">
        <v>2951.73</v>
      </c>
      <c r="E63" s="37">
        <f t="shared" si="2"/>
        <v>1.1070011476061536</v>
      </c>
      <c r="F63" s="37" t="str">
        <f t="shared" si="3"/>
        <v>-</v>
      </c>
    </row>
    <row r="64" spans="1:6" x14ac:dyDescent="0.25">
      <c r="A64" s="35" t="s">
        <v>85</v>
      </c>
      <c r="B64" s="36">
        <v>496.36</v>
      </c>
      <c r="C64" s="36"/>
      <c r="D64" s="36">
        <v>1451.48</v>
      </c>
      <c r="E64" s="37">
        <f t="shared" si="2"/>
        <v>2.924248529293255</v>
      </c>
      <c r="F64" s="37" t="str">
        <f t="shared" si="3"/>
        <v>-</v>
      </c>
    </row>
    <row r="65" spans="1:6" x14ac:dyDescent="0.25">
      <c r="A65" s="35" t="s">
        <v>86</v>
      </c>
      <c r="B65" s="36">
        <v>13418.61</v>
      </c>
      <c r="C65" s="36"/>
      <c r="D65" s="36">
        <v>12695.94</v>
      </c>
      <c r="E65" s="37">
        <f t="shared" si="2"/>
        <v>0.94614419824408047</v>
      </c>
      <c r="F65" s="37" t="str">
        <f t="shared" si="3"/>
        <v>-</v>
      </c>
    </row>
    <row r="66" spans="1:6" x14ac:dyDescent="0.25">
      <c r="A66" s="35" t="s">
        <v>87</v>
      </c>
      <c r="B66" s="36">
        <v>13522.24</v>
      </c>
      <c r="C66" s="36"/>
      <c r="D66" s="36">
        <v>24113.52</v>
      </c>
      <c r="E66" s="37">
        <f t="shared" si="2"/>
        <v>1.7832489291714984</v>
      </c>
      <c r="F66" s="37" t="str">
        <f t="shared" si="3"/>
        <v>-</v>
      </c>
    </row>
    <row r="67" spans="1:6" x14ac:dyDescent="0.25">
      <c r="A67" s="35" t="s">
        <v>88</v>
      </c>
      <c r="B67" s="36">
        <v>0</v>
      </c>
      <c r="C67" s="36"/>
      <c r="D67" s="36">
        <v>0</v>
      </c>
      <c r="E67" s="37" t="str">
        <f t="shared" si="2"/>
        <v>-</v>
      </c>
      <c r="F67" s="37" t="str">
        <f t="shared" si="3"/>
        <v>-</v>
      </c>
    </row>
    <row r="68" spans="1:6" x14ac:dyDescent="0.25">
      <c r="A68" s="35" t="s">
        <v>89</v>
      </c>
      <c r="B68" s="36">
        <v>6219.22</v>
      </c>
      <c r="C68" s="36"/>
      <c r="D68" s="36">
        <v>78.75</v>
      </c>
      <c r="E68" s="37">
        <f t="shared" si="2"/>
        <v>1.2662359588501452E-2</v>
      </c>
      <c r="F68" s="37" t="str">
        <f t="shared" si="3"/>
        <v>-</v>
      </c>
    </row>
    <row r="69" spans="1:6" x14ac:dyDescent="0.25">
      <c r="A69" s="32" t="s">
        <v>90</v>
      </c>
      <c r="B69" s="33">
        <f>SUBTOTAL(9,B70:B78)</f>
        <v>151254.47999999998</v>
      </c>
      <c r="C69" s="33"/>
      <c r="D69" s="33">
        <f>SUBTOTAL(9,D70:D78)</f>
        <v>199412.79</v>
      </c>
      <c r="E69" s="34">
        <f t="shared" si="2"/>
        <v>1.3183926188500337</v>
      </c>
      <c r="F69" s="34" t="str">
        <f t="shared" si="3"/>
        <v>-</v>
      </c>
    </row>
    <row r="70" spans="1:6" x14ac:dyDescent="0.25">
      <c r="A70" s="35" t="s">
        <v>91</v>
      </c>
      <c r="B70" s="36">
        <v>9485.35</v>
      </c>
      <c r="C70" s="36"/>
      <c r="D70" s="36">
        <v>8295.75</v>
      </c>
      <c r="E70" s="37">
        <f t="shared" si="2"/>
        <v>0.87458554507740882</v>
      </c>
      <c r="F70" s="37" t="str">
        <f t="shared" si="3"/>
        <v>-</v>
      </c>
    </row>
    <row r="71" spans="1:6" x14ac:dyDescent="0.25">
      <c r="A71" s="35" t="s">
        <v>92</v>
      </c>
      <c r="B71" s="36">
        <v>41797.64</v>
      </c>
      <c r="C71" s="36"/>
      <c r="D71" s="36">
        <v>79090.570000000007</v>
      </c>
      <c r="E71" s="37">
        <f t="shared" si="2"/>
        <v>1.8922257333189147</v>
      </c>
      <c r="F71" s="37" t="str">
        <f t="shared" si="3"/>
        <v>-</v>
      </c>
    </row>
    <row r="72" spans="1:6" x14ac:dyDescent="0.25">
      <c r="A72" s="35" t="s">
        <v>93</v>
      </c>
      <c r="B72" s="36">
        <v>15427.02</v>
      </c>
      <c r="C72" s="36"/>
      <c r="D72" s="36">
        <v>11768.93</v>
      </c>
      <c r="E72" s="37">
        <f t="shared" si="2"/>
        <v>0.76287773011249094</v>
      </c>
      <c r="F72" s="37" t="str">
        <f t="shared" si="3"/>
        <v>-</v>
      </c>
    </row>
    <row r="73" spans="1:6" x14ac:dyDescent="0.25">
      <c r="A73" s="35" t="s">
        <v>94</v>
      </c>
      <c r="B73" s="36">
        <v>11551.64</v>
      </c>
      <c r="C73" s="36"/>
      <c r="D73" s="36">
        <v>14753.14</v>
      </c>
      <c r="E73" s="37">
        <f t="shared" si="2"/>
        <v>1.2771467947408333</v>
      </c>
      <c r="F73" s="37" t="str">
        <f t="shared" si="3"/>
        <v>-</v>
      </c>
    </row>
    <row r="74" spans="1:6" x14ac:dyDescent="0.25">
      <c r="A74" s="35" t="s">
        <v>95</v>
      </c>
      <c r="B74" s="36">
        <v>16499.23</v>
      </c>
      <c r="C74" s="36"/>
      <c r="D74" s="36">
        <v>13188.22</v>
      </c>
      <c r="E74" s="37">
        <f t="shared" si="2"/>
        <v>0.79932336236297086</v>
      </c>
      <c r="F74" s="37" t="str">
        <f t="shared" si="3"/>
        <v>-</v>
      </c>
    </row>
    <row r="75" spans="1:6" x14ac:dyDescent="0.25">
      <c r="A75" s="35" t="s">
        <v>96</v>
      </c>
      <c r="B75" s="36">
        <v>220.4</v>
      </c>
      <c r="C75" s="36"/>
      <c r="D75" s="36">
        <v>119.23</v>
      </c>
      <c r="E75" s="37">
        <f t="shared" si="2"/>
        <v>0.54097096188747729</v>
      </c>
      <c r="F75" s="37" t="str">
        <f t="shared" si="3"/>
        <v>-</v>
      </c>
    </row>
    <row r="76" spans="1:6" x14ac:dyDescent="0.25">
      <c r="A76" s="35" t="s">
        <v>97</v>
      </c>
      <c r="B76" s="36">
        <v>32448.63</v>
      </c>
      <c r="C76" s="36"/>
      <c r="D76" s="36">
        <v>47187.4</v>
      </c>
      <c r="E76" s="37">
        <f t="shared" si="2"/>
        <v>1.4542185602288911</v>
      </c>
      <c r="F76" s="37" t="str">
        <f t="shared" si="3"/>
        <v>-</v>
      </c>
    </row>
    <row r="77" spans="1:6" x14ac:dyDescent="0.25">
      <c r="A77" s="35" t="s">
        <v>98</v>
      </c>
      <c r="B77" s="36">
        <v>23061</v>
      </c>
      <c r="C77" s="36"/>
      <c r="D77" s="36">
        <v>23369.48</v>
      </c>
      <c r="E77" s="37">
        <f t="shared" si="2"/>
        <v>1.0133766965873119</v>
      </c>
      <c r="F77" s="37" t="str">
        <f t="shared" si="3"/>
        <v>-</v>
      </c>
    </row>
    <row r="78" spans="1:6" x14ac:dyDescent="0.25">
      <c r="A78" s="35" t="s">
        <v>99</v>
      </c>
      <c r="B78" s="36">
        <v>763.57</v>
      </c>
      <c r="C78" s="36"/>
      <c r="D78" s="36">
        <v>1640.07</v>
      </c>
      <c r="E78" s="37">
        <f t="shared" si="2"/>
        <v>2.1478973767958403</v>
      </c>
      <c r="F78" s="37" t="str">
        <f t="shared" si="3"/>
        <v>-</v>
      </c>
    </row>
    <row r="79" spans="1:6" x14ac:dyDescent="0.25">
      <c r="A79" s="32" t="s">
        <v>100</v>
      </c>
      <c r="B79" s="33">
        <f>SUBTOTAL(9,B80:B85)</f>
        <v>20008.3</v>
      </c>
      <c r="C79" s="33"/>
      <c r="D79" s="33">
        <f>SUBTOTAL(9,D80:D85)</f>
        <v>14456.26</v>
      </c>
      <c r="E79" s="34">
        <f t="shared" si="2"/>
        <v>0.72251315703982855</v>
      </c>
      <c r="F79" s="34" t="str">
        <f t="shared" si="3"/>
        <v>-</v>
      </c>
    </row>
    <row r="80" spans="1:6" x14ac:dyDescent="0.25">
      <c r="A80" s="35" t="s">
        <v>101</v>
      </c>
      <c r="B80" s="36">
        <v>5194.99</v>
      </c>
      <c r="C80" s="36"/>
      <c r="D80" s="36">
        <v>5464.47</v>
      </c>
      <c r="E80" s="37">
        <f t="shared" si="2"/>
        <v>1.0518730546160822</v>
      </c>
      <c r="F80" s="37" t="str">
        <f t="shared" si="3"/>
        <v>-</v>
      </c>
    </row>
    <row r="81" spans="1:6" x14ac:dyDescent="0.25">
      <c r="A81" s="35" t="s">
        <v>102</v>
      </c>
      <c r="B81" s="36">
        <v>10448.36</v>
      </c>
      <c r="C81" s="36"/>
      <c r="D81" s="36">
        <v>5332.34</v>
      </c>
      <c r="E81" s="37">
        <f t="shared" ref="E81:E112" si="4">IF(B81&lt;&gt;0,D81/B81,"-")</f>
        <v>0.51035186383317577</v>
      </c>
      <c r="F81" s="37" t="str">
        <f t="shared" ref="F81:F112" si="5">IF(C81&lt;&gt;0,D81/C81,"-")</f>
        <v>-</v>
      </c>
    </row>
    <row r="82" spans="1:6" x14ac:dyDescent="0.25">
      <c r="A82" s="35" t="s">
        <v>103</v>
      </c>
      <c r="B82" s="36">
        <v>867.77</v>
      </c>
      <c r="C82" s="36"/>
      <c r="D82" s="36">
        <v>1592.89</v>
      </c>
      <c r="E82" s="37">
        <f t="shared" si="4"/>
        <v>1.8356131232930386</v>
      </c>
      <c r="F82" s="37" t="str">
        <f t="shared" si="5"/>
        <v>-</v>
      </c>
    </row>
    <row r="83" spans="1:6" x14ac:dyDescent="0.25">
      <c r="A83" s="35" t="s">
        <v>104</v>
      </c>
      <c r="B83" s="36">
        <v>2313</v>
      </c>
      <c r="C83" s="36"/>
      <c r="D83" s="36">
        <v>50</v>
      </c>
      <c r="E83" s="37">
        <f t="shared" si="4"/>
        <v>2.1616947686986597E-2</v>
      </c>
      <c r="F83" s="37" t="str">
        <f t="shared" si="5"/>
        <v>-</v>
      </c>
    </row>
    <row r="84" spans="1:6" x14ac:dyDescent="0.25">
      <c r="A84" s="35" t="s">
        <v>105</v>
      </c>
      <c r="B84" s="36">
        <v>1119.18</v>
      </c>
      <c r="C84" s="36"/>
      <c r="D84" s="36">
        <v>1838.09</v>
      </c>
      <c r="E84" s="37">
        <f t="shared" si="4"/>
        <v>1.6423542236280133</v>
      </c>
      <c r="F84" s="37" t="str">
        <f t="shared" si="5"/>
        <v>-</v>
      </c>
    </row>
    <row r="85" spans="1:6" x14ac:dyDescent="0.25">
      <c r="A85" s="35" t="s">
        <v>106</v>
      </c>
      <c r="B85" s="36">
        <v>65</v>
      </c>
      <c r="C85" s="36"/>
      <c r="D85" s="36">
        <v>178.47</v>
      </c>
      <c r="E85" s="37">
        <f t="shared" si="4"/>
        <v>2.7456923076923077</v>
      </c>
      <c r="F85" s="37" t="str">
        <f t="shared" si="5"/>
        <v>-</v>
      </c>
    </row>
    <row r="86" spans="1:6" x14ac:dyDescent="0.25">
      <c r="A86" s="29" t="s">
        <v>107</v>
      </c>
      <c r="B86" s="30">
        <f>SUBTOTAL(9,B88:B91)</f>
        <v>1289.52</v>
      </c>
      <c r="C86" s="30">
        <v>10968</v>
      </c>
      <c r="D86" s="30">
        <f>SUBTOTAL(9,D88:D91)</f>
        <v>3229.45</v>
      </c>
      <c r="E86" s="31">
        <f t="shared" si="4"/>
        <v>2.5043814752776226</v>
      </c>
      <c r="F86" s="31">
        <f t="shared" si="5"/>
        <v>0.2944429248723559</v>
      </c>
    </row>
    <row r="87" spans="1:6" x14ac:dyDescent="0.25">
      <c r="A87" s="32" t="s">
        <v>108</v>
      </c>
      <c r="B87" s="33">
        <f>SUBTOTAL(9,B88:B91)</f>
        <v>1289.52</v>
      </c>
      <c r="C87" s="33"/>
      <c r="D87" s="33">
        <f>SUBTOTAL(9,D88:D91)</f>
        <v>3229.45</v>
      </c>
      <c r="E87" s="34">
        <f t="shared" si="4"/>
        <v>2.5043814752776226</v>
      </c>
      <c r="F87" s="34" t="str">
        <f t="shared" si="5"/>
        <v>-</v>
      </c>
    </row>
    <row r="88" spans="1:6" x14ac:dyDescent="0.25">
      <c r="A88" s="35" t="s">
        <v>109</v>
      </c>
      <c r="B88" s="36">
        <v>1289.52</v>
      </c>
      <c r="C88" s="36"/>
      <c r="D88" s="36">
        <v>3229.45</v>
      </c>
      <c r="E88" s="37">
        <f t="shared" si="4"/>
        <v>2.5043814752776226</v>
      </c>
      <c r="F88" s="37" t="str">
        <f t="shared" si="5"/>
        <v>-</v>
      </c>
    </row>
    <row r="89" spans="1:6" x14ac:dyDescent="0.25">
      <c r="A89" s="35" t="s">
        <v>110</v>
      </c>
      <c r="B89" s="36">
        <v>0</v>
      </c>
      <c r="C89" s="36"/>
      <c r="D89" s="36">
        <v>0</v>
      </c>
      <c r="E89" s="37" t="str">
        <f t="shared" si="4"/>
        <v>-</v>
      </c>
      <c r="F89" s="37" t="str">
        <f t="shared" si="5"/>
        <v>-</v>
      </c>
    </row>
    <row r="90" spans="1:6" x14ac:dyDescent="0.25">
      <c r="A90" s="35" t="s">
        <v>111</v>
      </c>
      <c r="B90" s="36">
        <v>0</v>
      </c>
      <c r="C90" s="36"/>
      <c r="D90" s="36">
        <v>0</v>
      </c>
      <c r="E90" s="37" t="str">
        <f t="shared" si="4"/>
        <v>-</v>
      </c>
      <c r="F90" s="37" t="str">
        <f t="shared" si="5"/>
        <v>-</v>
      </c>
    </row>
    <row r="91" spans="1:6" x14ac:dyDescent="0.25">
      <c r="A91" s="35" t="s">
        <v>112</v>
      </c>
      <c r="B91" s="36">
        <v>0</v>
      </c>
      <c r="C91" s="36"/>
      <c r="D91" s="36">
        <v>0</v>
      </c>
      <c r="E91" s="37" t="str">
        <f t="shared" si="4"/>
        <v>-</v>
      </c>
      <c r="F91" s="37" t="str">
        <f t="shared" si="5"/>
        <v>-</v>
      </c>
    </row>
    <row r="92" spans="1:6" x14ac:dyDescent="0.25">
      <c r="A92" s="29" t="s">
        <v>113</v>
      </c>
      <c r="B92" s="30">
        <f>SUBTOTAL(9,B94:B94)</f>
        <v>1294.96</v>
      </c>
      <c r="C92" s="30">
        <v>30000</v>
      </c>
      <c r="D92" s="30">
        <f>SUBTOTAL(9,D94:D94)</f>
        <v>17.52</v>
      </c>
      <c r="E92" s="31">
        <f t="shared" si="4"/>
        <v>1.3529375424723543E-2</v>
      </c>
      <c r="F92" s="31">
        <f t="shared" si="5"/>
        <v>5.8399999999999999E-4</v>
      </c>
    </row>
    <row r="93" spans="1:6" x14ac:dyDescent="0.25">
      <c r="A93" s="32" t="s">
        <v>114</v>
      </c>
      <c r="B93" s="33">
        <f>SUBTOTAL(9,B94:B94)</f>
        <v>1294.96</v>
      </c>
      <c r="C93" s="33"/>
      <c r="D93" s="33">
        <f>SUBTOTAL(9,D94:D94)</f>
        <v>17.52</v>
      </c>
      <c r="E93" s="34">
        <f t="shared" si="4"/>
        <v>1.3529375424723543E-2</v>
      </c>
      <c r="F93" s="34" t="str">
        <f t="shared" si="5"/>
        <v>-</v>
      </c>
    </row>
    <row r="94" spans="1:6" x14ac:dyDescent="0.25">
      <c r="A94" s="35" t="s">
        <v>115</v>
      </c>
      <c r="B94" s="36">
        <v>1294.96</v>
      </c>
      <c r="C94" s="36"/>
      <c r="D94" s="36">
        <v>17.52</v>
      </c>
      <c r="E94" s="37">
        <f t="shared" si="4"/>
        <v>1.3529375424723543E-2</v>
      </c>
      <c r="F94" s="37" t="str">
        <f t="shared" si="5"/>
        <v>-</v>
      </c>
    </row>
    <row r="95" spans="1:6" x14ac:dyDescent="0.25">
      <c r="A95" s="29" t="s">
        <v>116</v>
      </c>
      <c r="B95" s="30">
        <f>SUBTOTAL(9,B97:B97)</f>
        <v>0</v>
      </c>
      <c r="C95" s="30">
        <v>1327</v>
      </c>
      <c r="D95" s="30">
        <f>SUBTOTAL(9,D97:D97)</f>
        <v>0</v>
      </c>
      <c r="E95" s="31" t="str">
        <f t="shared" si="4"/>
        <v>-</v>
      </c>
      <c r="F95" s="31">
        <f t="shared" si="5"/>
        <v>0</v>
      </c>
    </row>
    <row r="96" spans="1:6" x14ac:dyDescent="0.25">
      <c r="A96" s="32" t="s">
        <v>117</v>
      </c>
      <c r="B96" s="33">
        <f>SUBTOTAL(9,B97:B97)</f>
        <v>0</v>
      </c>
      <c r="C96" s="33"/>
      <c r="D96" s="33">
        <f>SUBTOTAL(9,D97:D97)</f>
        <v>0</v>
      </c>
      <c r="E96" s="34" t="str">
        <f t="shared" si="4"/>
        <v>-</v>
      </c>
      <c r="F96" s="34" t="str">
        <f t="shared" si="5"/>
        <v>-</v>
      </c>
    </row>
    <row r="97" spans="1:6" x14ac:dyDescent="0.25">
      <c r="A97" s="35" t="s">
        <v>118</v>
      </c>
      <c r="B97" s="36">
        <v>0</v>
      </c>
      <c r="C97" s="36"/>
      <c r="D97" s="36">
        <v>0</v>
      </c>
      <c r="E97" s="37" t="str">
        <f t="shared" si="4"/>
        <v>-</v>
      </c>
      <c r="F97" s="37" t="str">
        <f t="shared" si="5"/>
        <v>-</v>
      </c>
    </row>
    <row r="98" spans="1:6" x14ac:dyDescent="0.25">
      <c r="A98" s="26" t="s">
        <v>16</v>
      </c>
      <c r="B98" s="27">
        <f>SUBTOTAL(9,B101:B119)</f>
        <v>263853.74</v>
      </c>
      <c r="C98" s="27">
        <v>363690</v>
      </c>
      <c r="D98" s="27">
        <f>SUBTOTAL(9,D101:D119)</f>
        <v>49238.47</v>
      </c>
      <c r="E98" s="28">
        <f t="shared" si="4"/>
        <v>0.1866127423473323</v>
      </c>
      <c r="F98" s="28">
        <f t="shared" si="5"/>
        <v>0.13538582309109407</v>
      </c>
    </row>
    <row r="99" spans="1:6" x14ac:dyDescent="0.25">
      <c r="A99" s="29" t="s">
        <v>119</v>
      </c>
      <c r="B99" s="30">
        <f>SUBTOTAL(9,B101:B103)</f>
        <v>0</v>
      </c>
      <c r="C99" s="30">
        <v>4531</v>
      </c>
      <c r="D99" s="30">
        <f>SUBTOTAL(9,D101:D103)</f>
        <v>0</v>
      </c>
      <c r="E99" s="31" t="str">
        <f t="shared" si="4"/>
        <v>-</v>
      </c>
      <c r="F99" s="31">
        <f t="shared" si="5"/>
        <v>0</v>
      </c>
    </row>
    <row r="100" spans="1:6" x14ac:dyDescent="0.25">
      <c r="A100" s="32" t="s">
        <v>120</v>
      </c>
      <c r="B100" s="33">
        <f>SUBTOTAL(9,B101:B101)</f>
        <v>0</v>
      </c>
      <c r="C100" s="33"/>
      <c r="D100" s="33">
        <f>SUBTOTAL(9,D101:D101)</f>
        <v>0</v>
      </c>
      <c r="E100" s="34" t="str">
        <f t="shared" si="4"/>
        <v>-</v>
      </c>
      <c r="F100" s="34" t="str">
        <f t="shared" si="5"/>
        <v>-</v>
      </c>
    </row>
    <row r="101" spans="1:6" x14ac:dyDescent="0.25">
      <c r="A101" s="35" t="s">
        <v>121</v>
      </c>
      <c r="B101" s="36">
        <v>0</v>
      </c>
      <c r="C101" s="36"/>
      <c r="D101" s="36">
        <v>0</v>
      </c>
      <c r="E101" s="37" t="str">
        <f t="shared" si="4"/>
        <v>-</v>
      </c>
      <c r="F101" s="37" t="str">
        <f t="shared" si="5"/>
        <v>-</v>
      </c>
    </row>
    <row r="102" spans="1:6" x14ac:dyDescent="0.25">
      <c r="A102" s="32" t="s">
        <v>122</v>
      </c>
      <c r="B102" s="33">
        <f>SUBTOTAL(9,B103:B103)</f>
        <v>0</v>
      </c>
      <c r="C102" s="33"/>
      <c r="D102" s="33">
        <f>SUBTOTAL(9,D103:D103)</f>
        <v>0</v>
      </c>
      <c r="E102" s="34" t="str">
        <f t="shared" si="4"/>
        <v>-</v>
      </c>
      <c r="F102" s="34" t="str">
        <f t="shared" si="5"/>
        <v>-</v>
      </c>
    </row>
    <row r="103" spans="1:6" x14ac:dyDescent="0.25">
      <c r="A103" s="35" t="s">
        <v>123</v>
      </c>
      <c r="B103" s="36">
        <v>0</v>
      </c>
      <c r="C103" s="36"/>
      <c r="D103" s="36">
        <v>0</v>
      </c>
      <c r="E103" s="37" t="str">
        <f t="shared" si="4"/>
        <v>-</v>
      </c>
      <c r="F103" s="37" t="str">
        <f t="shared" si="5"/>
        <v>-</v>
      </c>
    </row>
    <row r="104" spans="1:6" x14ac:dyDescent="0.25">
      <c r="A104" s="29" t="s">
        <v>124</v>
      </c>
      <c r="B104" s="30">
        <f>SUBTOTAL(9,B106:B112)</f>
        <v>3724.57</v>
      </c>
      <c r="C104" s="30">
        <v>85311</v>
      </c>
      <c r="D104" s="30">
        <f>SUBTOTAL(9,D106:D112)</f>
        <v>8808.4700000000012</v>
      </c>
      <c r="E104" s="31">
        <f t="shared" si="4"/>
        <v>2.364962935318708</v>
      </c>
      <c r="F104" s="31">
        <f t="shared" si="5"/>
        <v>0.1032512806085968</v>
      </c>
    </row>
    <row r="105" spans="1:6" x14ac:dyDescent="0.25">
      <c r="A105" s="32" t="s">
        <v>125</v>
      </c>
      <c r="B105" s="33">
        <f>SUBTOTAL(9,B106:B106)</f>
        <v>0</v>
      </c>
      <c r="C105" s="33"/>
      <c r="D105" s="33">
        <f>SUBTOTAL(9,D106:D106)</f>
        <v>0</v>
      </c>
      <c r="E105" s="34" t="str">
        <f t="shared" si="4"/>
        <v>-</v>
      </c>
      <c r="F105" s="34" t="str">
        <f t="shared" si="5"/>
        <v>-</v>
      </c>
    </row>
    <row r="106" spans="1:6" x14ac:dyDescent="0.25">
      <c r="A106" s="35" t="s">
        <v>126</v>
      </c>
      <c r="B106" s="36">
        <v>0</v>
      </c>
      <c r="C106" s="36"/>
      <c r="D106" s="36">
        <v>0</v>
      </c>
      <c r="E106" s="37" t="str">
        <f t="shared" si="4"/>
        <v>-</v>
      </c>
      <c r="F106" s="37" t="str">
        <f t="shared" si="5"/>
        <v>-</v>
      </c>
    </row>
    <row r="107" spans="1:6" x14ac:dyDescent="0.25">
      <c r="A107" s="32" t="s">
        <v>127</v>
      </c>
      <c r="B107" s="33">
        <f>SUBTOTAL(9,B108:B109)</f>
        <v>3724.57</v>
      </c>
      <c r="C107" s="33"/>
      <c r="D107" s="33">
        <f>SUBTOTAL(9,D108:D109)</f>
        <v>8808.4700000000012</v>
      </c>
      <c r="E107" s="34">
        <f t="shared" si="4"/>
        <v>2.364962935318708</v>
      </c>
      <c r="F107" s="34" t="str">
        <f t="shared" si="5"/>
        <v>-</v>
      </c>
    </row>
    <row r="108" spans="1:6" x14ac:dyDescent="0.25">
      <c r="A108" s="35" t="s">
        <v>128</v>
      </c>
      <c r="B108" s="36">
        <v>3724.57</v>
      </c>
      <c r="C108" s="36"/>
      <c r="D108" s="36">
        <v>4236.79</v>
      </c>
      <c r="E108" s="37">
        <f t="shared" si="4"/>
        <v>1.1375246001551857</v>
      </c>
      <c r="F108" s="37" t="str">
        <f t="shared" si="5"/>
        <v>-</v>
      </c>
    </row>
    <row r="109" spans="1:6" x14ac:dyDescent="0.25">
      <c r="A109" s="35" t="s">
        <v>129</v>
      </c>
      <c r="B109" s="36">
        <v>0</v>
      </c>
      <c r="C109" s="36"/>
      <c r="D109" s="36">
        <v>4571.68</v>
      </c>
      <c r="E109" s="37" t="str">
        <f t="shared" si="4"/>
        <v>-</v>
      </c>
      <c r="F109" s="37" t="str">
        <f t="shared" si="5"/>
        <v>-</v>
      </c>
    </row>
    <row r="110" spans="1:6" x14ac:dyDescent="0.25">
      <c r="A110" s="32" t="s">
        <v>130</v>
      </c>
      <c r="B110" s="33">
        <f>SUBTOTAL(9,B111:B112)</f>
        <v>0</v>
      </c>
      <c r="C110" s="33"/>
      <c r="D110" s="33">
        <f>SUBTOTAL(9,D111:D112)</f>
        <v>0</v>
      </c>
      <c r="E110" s="34" t="str">
        <f t="shared" si="4"/>
        <v>-</v>
      </c>
      <c r="F110" s="34" t="str">
        <f t="shared" si="5"/>
        <v>-</v>
      </c>
    </row>
    <row r="111" spans="1:6" x14ac:dyDescent="0.25">
      <c r="A111" s="35" t="s">
        <v>131</v>
      </c>
      <c r="B111" s="36">
        <v>0</v>
      </c>
      <c r="C111" s="36"/>
      <c r="D111" s="36">
        <v>0</v>
      </c>
      <c r="E111" s="37" t="str">
        <f t="shared" si="4"/>
        <v>-</v>
      </c>
      <c r="F111" s="37" t="str">
        <f t="shared" si="5"/>
        <v>-</v>
      </c>
    </row>
    <row r="112" spans="1:6" x14ac:dyDescent="0.25">
      <c r="A112" s="35" t="s">
        <v>132</v>
      </c>
      <c r="B112" s="36">
        <v>0</v>
      </c>
      <c r="C112" s="36"/>
      <c r="D112" s="36">
        <v>0</v>
      </c>
      <c r="E112" s="37" t="str">
        <f t="shared" si="4"/>
        <v>-</v>
      </c>
      <c r="F112" s="37" t="str">
        <f t="shared" si="5"/>
        <v>-</v>
      </c>
    </row>
    <row r="113" spans="1:6" x14ac:dyDescent="0.25">
      <c r="A113" s="29" t="s">
        <v>133</v>
      </c>
      <c r="B113" s="30">
        <f>SUBTOTAL(9,B115:B119)</f>
        <v>260129.17</v>
      </c>
      <c r="C113" s="30">
        <v>273848</v>
      </c>
      <c r="D113" s="30">
        <f>SUBTOTAL(9,D115:D119)</f>
        <v>40430</v>
      </c>
      <c r="E113" s="31">
        <f t="shared" ref="E113:E119" si="6">IF(B113&lt;&gt;0,D113/B113,"-")</f>
        <v>0.15542278476496887</v>
      </c>
      <c r="F113" s="31">
        <f t="shared" ref="F113:F120" si="7">IF(C113&lt;&gt;0,D113/C113,"-")</f>
        <v>0.1476366451462125</v>
      </c>
    </row>
    <row r="114" spans="1:6" x14ac:dyDescent="0.25">
      <c r="A114" s="32" t="s">
        <v>134</v>
      </c>
      <c r="B114" s="33">
        <f>SUBTOTAL(9,B115:B115)</f>
        <v>260129.17</v>
      </c>
      <c r="C114" s="33"/>
      <c r="D114" s="33">
        <f>SUBTOTAL(9,D115:D115)</f>
        <v>36570</v>
      </c>
      <c r="E114" s="34">
        <f t="shared" si="6"/>
        <v>0.14058400293977028</v>
      </c>
      <c r="F114" s="34" t="str">
        <f t="shared" si="7"/>
        <v>-</v>
      </c>
    </row>
    <row r="115" spans="1:6" x14ac:dyDescent="0.25">
      <c r="A115" s="35" t="s">
        <v>135</v>
      </c>
      <c r="B115" s="36">
        <v>260129.17</v>
      </c>
      <c r="C115" s="36"/>
      <c r="D115" s="36">
        <v>36570</v>
      </c>
      <c r="E115" s="37">
        <f t="shared" si="6"/>
        <v>0.14058400293977028</v>
      </c>
      <c r="F115" s="37" t="str">
        <f t="shared" si="7"/>
        <v>-</v>
      </c>
    </row>
    <row r="116" spans="1:6" x14ac:dyDescent="0.25">
      <c r="A116" s="32" t="s">
        <v>136</v>
      </c>
      <c r="B116" s="33">
        <f>SUBTOTAL(9,B117:B117)</f>
        <v>0</v>
      </c>
      <c r="C116" s="33"/>
      <c r="D116" s="33">
        <f>SUBTOTAL(9,D117:D117)</f>
        <v>0</v>
      </c>
      <c r="E116" s="34" t="str">
        <f t="shared" si="6"/>
        <v>-</v>
      </c>
      <c r="F116" s="34" t="str">
        <f t="shared" si="7"/>
        <v>-</v>
      </c>
    </row>
    <row r="117" spans="1:6" x14ac:dyDescent="0.25">
      <c r="A117" s="35" t="s">
        <v>137</v>
      </c>
      <c r="B117" s="36">
        <v>0</v>
      </c>
      <c r="C117" s="36"/>
      <c r="D117" s="36">
        <v>0</v>
      </c>
      <c r="E117" s="37" t="str">
        <f t="shared" si="6"/>
        <v>-</v>
      </c>
      <c r="F117" s="37" t="str">
        <f t="shared" si="7"/>
        <v>-</v>
      </c>
    </row>
    <row r="118" spans="1:6" x14ac:dyDescent="0.25">
      <c r="A118" s="32" t="s">
        <v>138</v>
      </c>
      <c r="B118" s="33">
        <f>SUBTOTAL(9,B119:B119)</f>
        <v>0</v>
      </c>
      <c r="C118" s="33"/>
      <c r="D118" s="33">
        <f>SUBTOTAL(9,D119:D119)</f>
        <v>3860</v>
      </c>
      <c r="E118" s="34" t="str">
        <f t="shared" si="6"/>
        <v>-</v>
      </c>
      <c r="F118" s="34" t="str">
        <f t="shared" si="7"/>
        <v>-</v>
      </c>
    </row>
    <row r="119" spans="1:6" x14ac:dyDescent="0.25">
      <c r="A119" s="35" t="s">
        <v>139</v>
      </c>
      <c r="B119" s="36">
        <v>0</v>
      </c>
      <c r="C119" s="36"/>
      <c r="D119" s="36">
        <v>3860</v>
      </c>
      <c r="E119" s="37" t="str">
        <f t="shared" si="6"/>
        <v>-</v>
      </c>
      <c r="F119" s="37" t="str">
        <f t="shared" si="7"/>
        <v>-</v>
      </c>
    </row>
    <row r="120" spans="1:6" ht="20.100000000000001" customHeight="1" x14ac:dyDescent="0.25">
      <c r="A120" s="38" t="s">
        <v>69</v>
      </c>
      <c r="B120" s="39">
        <f>IFERROR(SUBTOTAL(9,B52:B119),0)</f>
        <v>969647.83</v>
      </c>
      <c r="C120" s="39">
        <v>1853871</v>
      </c>
      <c r="D120" s="39">
        <f>IFERROR(SUBTOTAL(9,D52:D119),0)</f>
        <v>913294.2</v>
      </c>
      <c r="E120" s="40">
        <f>IF(B120&lt;&gt;0,D120/D120,"-")</f>
        <v>1</v>
      </c>
      <c r="F120" s="40">
        <f t="shared" si="7"/>
        <v>0.4926417210258966</v>
      </c>
    </row>
    <row r="121" spans="1:6" x14ac:dyDescent="0.25">
      <c r="E121" s="12"/>
      <c r="F121" s="12"/>
    </row>
    <row r="122" spans="1:6" x14ac:dyDescent="0.25">
      <c r="C122" s="25"/>
    </row>
    <row r="127" spans="1:6" s="7" customFormat="1" ht="24.95" customHeight="1" x14ac:dyDescent="0.3">
      <c r="A127" s="56" t="s">
        <v>140</v>
      </c>
      <c r="B127" s="56"/>
      <c r="C127" s="56"/>
      <c r="D127" s="56"/>
      <c r="E127" s="56"/>
      <c r="F127" s="56"/>
    </row>
    <row r="128" spans="1:6" s="8" customFormat="1" ht="24.95" customHeight="1" x14ac:dyDescent="0.25">
      <c r="A128" s="9" t="s">
        <v>29</v>
      </c>
      <c r="B128" s="10"/>
      <c r="C128" s="10"/>
      <c r="D128" s="10"/>
      <c r="E128" s="10"/>
      <c r="F128" s="10"/>
    </row>
    <row r="129" spans="1:6" ht="57.6" customHeight="1" x14ac:dyDescent="0.25">
      <c r="A129" s="11" t="s">
        <v>30</v>
      </c>
      <c r="B129" s="11" t="s">
        <v>31</v>
      </c>
      <c r="C129" s="11" t="s">
        <v>7</v>
      </c>
      <c r="D129" s="11" t="s">
        <v>32</v>
      </c>
      <c r="E129" s="11" t="s">
        <v>33</v>
      </c>
      <c r="F129" s="11" t="s">
        <v>34</v>
      </c>
    </row>
    <row r="130" spans="1:6" s="12" customFormat="1" ht="15.95" customHeight="1" x14ac:dyDescent="0.25">
      <c r="A130" s="13" t="s">
        <v>11</v>
      </c>
      <c r="B130" s="13">
        <f>COLUMN()</f>
        <v>2</v>
      </c>
      <c r="C130" s="13">
        <f>COLUMN()</f>
        <v>3</v>
      </c>
      <c r="D130" s="13">
        <f>COLUMN()</f>
        <v>4</v>
      </c>
      <c r="E130" s="13" t="str">
        <f>_xlfn.CONCAT(TEXT(COLUMN(),"@")," (",TEXT(D130,"@")," / ",TEXT(B130,"@"),")")</f>
        <v>5 (4 / 2)</v>
      </c>
      <c r="F130" s="13" t="str">
        <f>_xlfn.CONCAT(TEXT(COLUMN(),"@")," (",TEXT(D130,"@")," / ",TEXT(C130,"@"),")")</f>
        <v>6 (4 / 3)</v>
      </c>
    </row>
    <row r="131" spans="1:6" x14ac:dyDescent="0.25">
      <c r="A131" s="26" t="s">
        <v>141</v>
      </c>
      <c r="B131" s="27">
        <f>SUBTOTAL(9,B132:B132)</f>
        <v>350000</v>
      </c>
      <c r="C131" s="27">
        <f>SUBTOTAL(9,C132:C132)</f>
        <v>500000</v>
      </c>
      <c r="D131" s="27">
        <f>SUBTOTAL(9,D132:D132)</f>
        <v>409650.24</v>
      </c>
      <c r="E131" s="28">
        <f t="shared" ref="E131:E147" si="8">IF(B131&lt;&gt;0,D131/B131,"-")</f>
        <v>1.1704292571428572</v>
      </c>
      <c r="F131" s="28">
        <f t="shared" ref="F131:F147" si="9">IF(C131&lt;&gt;0,D131/C131,"-")</f>
        <v>0.81930048</v>
      </c>
    </row>
    <row r="132" spans="1:6" x14ac:dyDescent="0.25">
      <c r="A132" s="35" t="s">
        <v>142</v>
      </c>
      <c r="B132" s="36">
        <v>350000</v>
      </c>
      <c r="C132" s="36">
        <v>500000</v>
      </c>
      <c r="D132" s="36">
        <v>409650.24</v>
      </c>
      <c r="E132" s="37">
        <f t="shared" si="8"/>
        <v>1.1704292571428572</v>
      </c>
      <c r="F132" s="37">
        <f t="shared" si="9"/>
        <v>0.81930048</v>
      </c>
    </row>
    <row r="133" spans="1:6" x14ac:dyDescent="0.25">
      <c r="A133" s="26" t="s">
        <v>143</v>
      </c>
      <c r="B133" s="27">
        <f>SUBTOTAL(9,B134:B134)</f>
        <v>4862.1499999999996</v>
      </c>
      <c r="C133" s="27">
        <f>SUBTOTAL(9,C134:C134)</f>
        <v>20000</v>
      </c>
      <c r="D133" s="27">
        <f>SUBTOTAL(9,D134:D134)</f>
        <v>8087.2199999999984</v>
      </c>
      <c r="E133" s="28">
        <f t="shared" si="8"/>
        <v>1.6633012144833046</v>
      </c>
      <c r="F133" s="28">
        <f t="shared" si="9"/>
        <v>0.40436099999999991</v>
      </c>
    </row>
    <row r="134" spans="1:6" x14ac:dyDescent="0.25">
      <c r="A134" s="35" t="s">
        <v>144</v>
      </c>
      <c r="B134" s="36">
        <v>4862.1499999999996</v>
      </c>
      <c r="C134" s="36">
        <v>20000</v>
      </c>
      <c r="D134" s="36">
        <v>8087.2199999999984</v>
      </c>
      <c r="E134" s="37">
        <f t="shared" si="8"/>
        <v>1.6633012144833046</v>
      </c>
      <c r="F134" s="37">
        <f t="shared" si="9"/>
        <v>0.40436099999999991</v>
      </c>
    </row>
    <row r="135" spans="1:6" x14ac:dyDescent="0.25">
      <c r="A135" s="26" t="s">
        <v>145</v>
      </c>
      <c r="B135" s="27">
        <f>SUBTOTAL(9,B136:B136)</f>
        <v>222559.31</v>
      </c>
      <c r="C135" s="27">
        <f>SUBTOTAL(9,C136:C136)</f>
        <v>1140566</v>
      </c>
      <c r="D135" s="27">
        <f>SUBTOTAL(9,D136:D136)</f>
        <v>274355.92</v>
      </c>
      <c r="E135" s="28">
        <f t="shared" si="8"/>
        <v>1.232731715424531</v>
      </c>
      <c r="F135" s="28">
        <f t="shared" si="9"/>
        <v>0.2405436599021889</v>
      </c>
    </row>
    <row r="136" spans="1:6" x14ac:dyDescent="0.25">
      <c r="A136" s="35" t="s">
        <v>146</v>
      </c>
      <c r="B136" s="36">
        <v>222559.31</v>
      </c>
      <c r="C136" s="36">
        <v>1140566</v>
      </c>
      <c r="D136" s="36">
        <v>274355.92</v>
      </c>
      <c r="E136" s="37">
        <f t="shared" si="8"/>
        <v>1.232731715424531</v>
      </c>
      <c r="F136" s="37">
        <f t="shared" si="9"/>
        <v>0.2405436599021889</v>
      </c>
    </row>
    <row r="137" spans="1:6" x14ac:dyDescent="0.25">
      <c r="A137" s="26" t="s">
        <v>147</v>
      </c>
      <c r="B137" s="27">
        <f>SUBTOTAL(9,B138:B142)</f>
        <v>407758.87</v>
      </c>
      <c r="C137" s="27">
        <f>SUBTOTAL(9,C138:C142)</f>
        <v>190051</v>
      </c>
      <c r="D137" s="27">
        <f>SUBTOTAL(9,D138:D142)</f>
        <v>61676.21</v>
      </c>
      <c r="E137" s="28">
        <f t="shared" si="8"/>
        <v>0.15125657474967988</v>
      </c>
      <c r="F137" s="28">
        <f t="shared" si="9"/>
        <v>0.32452452236504936</v>
      </c>
    </row>
    <row r="138" spans="1:6" x14ac:dyDescent="0.25">
      <c r="A138" s="35" t="s">
        <v>148</v>
      </c>
      <c r="B138" s="36">
        <v>0</v>
      </c>
      <c r="C138" s="36">
        <v>1016</v>
      </c>
      <c r="D138" s="36">
        <v>1113.18</v>
      </c>
      <c r="E138" s="37" t="str">
        <f t="shared" si="8"/>
        <v>-</v>
      </c>
      <c r="F138" s="37">
        <f t="shared" si="9"/>
        <v>1.0956496062992127</v>
      </c>
    </row>
    <row r="139" spans="1:6" x14ac:dyDescent="0.25">
      <c r="A139" s="35" t="s">
        <v>149</v>
      </c>
      <c r="B139" s="36">
        <v>0</v>
      </c>
      <c r="C139" s="36">
        <v>100000</v>
      </c>
      <c r="D139" s="36">
        <v>45549.27</v>
      </c>
      <c r="E139" s="37" t="str">
        <f t="shared" si="8"/>
        <v>-</v>
      </c>
      <c r="F139" s="37">
        <f t="shared" si="9"/>
        <v>0.45549269999999997</v>
      </c>
    </row>
    <row r="140" spans="1:6" x14ac:dyDescent="0.25">
      <c r="A140" s="35" t="s">
        <v>150</v>
      </c>
      <c r="B140" s="36">
        <v>407758.87</v>
      </c>
      <c r="C140" s="36">
        <v>78980</v>
      </c>
      <c r="D140" s="36">
        <v>10000</v>
      </c>
      <c r="E140" s="37">
        <f t="shared" si="8"/>
        <v>2.4524297901845765E-2</v>
      </c>
      <c r="F140" s="37">
        <f t="shared" si="9"/>
        <v>0.12661433274246645</v>
      </c>
    </row>
    <row r="141" spans="1:6" x14ac:dyDescent="0.25">
      <c r="A141" s="35" t="s">
        <v>151</v>
      </c>
      <c r="B141" s="36">
        <v>0</v>
      </c>
      <c r="C141" s="36">
        <v>4300</v>
      </c>
      <c r="D141" s="36">
        <v>561.04</v>
      </c>
      <c r="E141" s="37" t="str">
        <f t="shared" si="8"/>
        <v>-</v>
      </c>
      <c r="F141" s="37">
        <f t="shared" si="9"/>
        <v>0.13047441860465114</v>
      </c>
    </row>
    <row r="142" spans="1:6" x14ac:dyDescent="0.25">
      <c r="A142" s="35" t="s">
        <v>152</v>
      </c>
      <c r="B142" s="36">
        <v>0</v>
      </c>
      <c r="C142" s="36">
        <v>5755</v>
      </c>
      <c r="D142" s="36">
        <v>4452.72</v>
      </c>
      <c r="E142" s="37" t="str">
        <f t="shared" si="8"/>
        <v>-</v>
      </c>
      <c r="F142" s="37">
        <f t="shared" si="9"/>
        <v>0.77371329278887924</v>
      </c>
    </row>
    <row r="143" spans="1:6" x14ac:dyDescent="0.25">
      <c r="A143" s="26" t="s">
        <v>153</v>
      </c>
      <c r="B143" s="27">
        <f>SUBTOTAL(9,B144:B144)</f>
        <v>0</v>
      </c>
      <c r="C143" s="27">
        <f>SUBTOTAL(9,C144:C144)</f>
        <v>2400</v>
      </c>
      <c r="D143" s="27">
        <f>SUBTOTAL(9,D144:D144)</f>
        <v>0</v>
      </c>
      <c r="E143" s="28" t="str">
        <f t="shared" si="8"/>
        <v>-</v>
      </c>
      <c r="F143" s="28">
        <f t="shared" si="9"/>
        <v>0</v>
      </c>
    </row>
    <row r="144" spans="1:6" x14ac:dyDescent="0.25">
      <c r="A144" s="35" t="s">
        <v>154</v>
      </c>
      <c r="B144" s="36">
        <v>0</v>
      </c>
      <c r="C144" s="36">
        <v>2400</v>
      </c>
      <c r="D144" s="36">
        <v>0</v>
      </c>
      <c r="E144" s="37" t="str">
        <f t="shared" si="8"/>
        <v>-</v>
      </c>
      <c r="F144" s="37">
        <f t="shared" si="9"/>
        <v>0</v>
      </c>
    </row>
    <row r="145" spans="1:6" x14ac:dyDescent="0.25">
      <c r="A145" s="26" t="s">
        <v>155</v>
      </c>
      <c r="B145" s="27">
        <f>SUBTOTAL(9,B146:B146)</f>
        <v>1641</v>
      </c>
      <c r="C145" s="27">
        <f>SUBTOTAL(9,C146:C146)</f>
        <v>854</v>
      </c>
      <c r="D145" s="27">
        <f>SUBTOTAL(9,D146:D146)</f>
        <v>0</v>
      </c>
      <c r="E145" s="28">
        <f t="shared" si="8"/>
        <v>0</v>
      </c>
      <c r="F145" s="28">
        <f t="shared" si="9"/>
        <v>0</v>
      </c>
    </row>
    <row r="146" spans="1:6" x14ac:dyDescent="0.25">
      <c r="A146" s="35" t="s">
        <v>156</v>
      </c>
      <c r="B146" s="36">
        <v>1641</v>
      </c>
      <c r="C146" s="36">
        <v>854</v>
      </c>
      <c r="D146" s="36">
        <v>0</v>
      </c>
      <c r="E146" s="37">
        <f t="shared" si="8"/>
        <v>0</v>
      </c>
      <c r="F146" s="37">
        <f t="shared" si="9"/>
        <v>0</v>
      </c>
    </row>
    <row r="147" spans="1:6" ht="20.100000000000001" customHeight="1" x14ac:dyDescent="0.25">
      <c r="A147" s="38" t="s">
        <v>69</v>
      </c>
      <c r="B147" s="39">
        <f>IFERROR(SUBTOTAL(9,B132:B146),0)</f>
        <v>986821.33</v>
      </c>
      <c r="C147" s="39">
        <f>IFERROR(SUBTOTAL(9,C132:C146),0)</f>
        <v>1853871</v>
      </c>
      <c r="D147" s="39">
        <f>IFERROR(SUBTOTAL(9,D132:D146),0)</f>
        <v>753769.59</v>
      </c>
      <c r="E147" s="40">
        <f t="shared" si="8"/>
        <v>0.76383593167772323</v>
      </c>
      <c r="F147" s="40">
        <f t="shared" si="9"/>
        <v>0.40659225480090039</v>
      </c>
    </row>
    <row r="148" spans="1:6" x14ac:dyDescent="0.25">
      <c r="A148" s="12"/>
      <c r="B148" s="12"/>
      <c r="C148" s="12"/>
      <c r="D148" s="12"/>
      <c r="E148" s="12"/>
      <c r="F148" s="12"/>
    </row>
    <row r="149" spans="1:6" x14ac:dyDescent="0.25">
      <c r="A149" s="12"/>
      <c r="B149" s="12"/>
      <c r="C149" s="12"/>
      <c r="D149" s="12"/>
      <c r="E149" s="12"/>
      <c r="F149" s="12"/>
    </row>
    <row r="150" spans="1:6" s="8" customFormat="1" ht="24.95" customHeight="1" x14ac:dyDescent="0.25">
      <c r="A150" s="9" t="s">
        <v>70</v>
      </c>
      <c r="B150" s="10"/>
      <c r="C150" s="10"/>
      <c r="D150" s="10"/>
      <c r="E150" s="10"/>
      <c r="F150" s="10"/>
    </row>
    <row r="151" spans="1:6" ht="57.6" customHeight="1" x14ac:dyDescent="0.25">
      <c r="A151" s="41" t="s">
        <v>30</v>
      </c>
      <c r="B151" s="11" t="s">
        <v>31</v>
      </c>
      <c r="C151" s="11" t="s">
        <v>7</v>
      </c>
      <c r="D151" s="11" t="s">
        <v>32</v>
      </c>
      <c r="E151" s="11" t="s">
        <v>33</v>
      </c>
      <c r="F151" s="11" t="s">
        <v>34</v>
      </c>
    </row>
    <row r="152" spans="1:6" s="12" customFormat="1" ht="15.95" customHeight="1" x14ac:dyDescent="0.25">
      <c r="A152" s="13" t="s">
        <v>11</v>
      </c>
      <c r="B152" s="13">
        <f>COLUMN()</f>
        <v>2</v>
      </c>
      <c r="C152" s="13">
        <f>COLUMN()</f>
        <v>3</v>
      </c>
      <c r="D152" s="13">
        <f>COLUMN()</f>
        <v>4</v>
      </c>
      <c r="E152" s="13" t="str">
        <f>_xlfn.CONCAT(TEXT(COLUMN(),"@")," (",TEXT(D152,"@")," / ",TEXT(B152,"@"),")")</f>
        <v>5 (4 / 2)</v>
      </c>
      <c r="F152" s="13" t="str">
        <f>_xlfn.CONCAT(TEXT(COLUMN(),"@")," (",TEXT(D152,"@")," / ",TEXT(C152,"@"),")")</f>
        <v>6 (4 / 3)</v>
      </c>
    </row>
    <row r="153" spans="1:6" x14ac:dyDescent="0.25">
      <c r="A153" s="26" t="s">
        <v>141</v>
      </c>
      <c r="B153" s="27">
        <f>SUBTOTAL(9,B154:B154)</f>
        <v>350000</v>
      </c>
      <c r="C153" s="27">
        <f>SUBTOTAL(9,C154:C154)</f>
        <v>500000</v>
      </c>
      <c r="D153" s="27">
        <f>SUBTOTAL(9,D154:D154)</f>
        <v>458740.57</v>
      </c>
      <c r="E153" s="28">
        <f t="shared" ref="E153:E169" si="10">IF(B153&lt;&gt;0,D153/B153,"-")</f>
        <v>1.3106873428571428</v>
      </c>
      <c r="F153" s="28">
        <f t="shared" ref="F153:F170" si="11">IF(C153&lt;&gt;0,D153/C153,"-")</f>
        <v>0.91748114000000003</v>
      </c>
    </row>
    <row r="154" spans="1:6" x14ac:dyDescent="0.25">
      <c r="A154" s="35" t="s">
        <v>142</v>
      </c>
      <c r="B154" s="36">
        <v>350000</v>
      </c>
      <c r="C154" s="36">
        <v>500000</v>
      </c>
      <c r="D154" s="36">
        <v>458740.57</v>
      </c>
      <c r="E154" s="37">
        <f t="shared" si="10"/>
        <v>1.3106873428571428</v>
      </c>
      <c r="F154" s="37">
        <f t="shared" si="11"/>
        <v>0.91748114000000003</v>
      </c>
    </row>
    <row r="155" spans="1:6" x14ac:dyDescent="0.25">
      <c r="A155" s="26" t="s">
        <v>143</v>
      </c>
      <c r="B155" s="27">
        <f>SUBTOTAL(9,B156:B156)</f>
        <v>496.36</v>
      </c>
      <c r="C155" s="27">
        <f>SUBTOTAL(9,C156:C156)</f>
        <v>20000</v>
      </c>
      <c r="D155" s="27">
        <f>SUBTOTAL(9,D156:D156)</f>
        <v>1451.48</v>
      </c>
      <c r="E155" s="28">
        <f t="shared" si="10"/>
        <v>2.924248529293255</v>
      </c>
      <c r="F155" s="28">
        <f t="shared" si="11"/>
        <v>7.2574E-2</v>
      </c>
    </row>
    <row r="156" spans="1:6" x14ac:dyDescent="0.25">
      <c r="A156" s="35" t="s">
        <v>144</v>
      </c>
      <c r="B156" s="36">
        <v>496.36</v>
      </c>
      <c r="C156" s="36">
        <v>20000</v>
      </c>
      <c r="D156" s="36">
        <v>1451.48</v>
      </c>
      <c r="E156" s="37">
        <f t="shared" si="10"/>
        <v>2.924248529293255</v>
      </c>
      <c r="F156" s="37">
        <f t="shared" si="11"/>
        <v>7.2574E-2</v>
      </c>
    </row>
    <row r="157" spans="1:6" x14ac:dyDescent="0.25">
      <c r="A157" s="26" t="s">
        <v>145</v>
      </c>
      <c r="B157" s="27">
        <f>SUBTOTAL(9,B158:B158)</f>
        <v>323520.84000000003</v>
      </c>
      <c r="C157" s="27">
        <f>SUBTOTAL(9,C158:C158)</f>
        <v>1140566</v>
      </c>
      <c r="D157" s="27">
        <f>SUBTOTAL(9,D158:D158)</f>
        <v>359795.21</v>
      </c>
      <c r="E157" s="28">
        <f t="shared" si="10"/>
        <v>1.1121237506678086</v>
      </c>
      <c r="F157" s="28">
        <f t="shared" si="11"/>
        <v>0.3154532135799244</v>
      </c>
    </row>
    <row r="158" spans="1:6" x14ac:dyDescent="0.25">
      <c r="A158" s="35" t="s">
        <v>146</v>
      </c>
      <c r="B158" s="36">
        <v>323520.84000000003</v>
      </c>
      <c r="C158" s="36">
        <v>1140566</v>
      </c>
      <c r="D158" s="36">
        <v>359795.21</v>
      </c>
      <c r="E158" s="37">
        <f t="shared" si="10"/>
        <v>1.1121237506678086</v>
      </c>
      <c r="F158" s="37">
        <f t="shared" si="11"/>
        <v>0.3154532135799244</v>
      </c>
    </row>
    <row r="159" spans="1:6" x14ac:dyDescent="0.25">
      <c r="A159" s="26" t="s">
        <v>147</v>
      </c>
      <c r="B159" s="27">
        <f>SUBTOTAL(9,B160:B165)</f>
        <v>295630.63</v>
      </c>
      <c r="C159" s="27">
        <f>SUBTOTAL(9,C160:C165)</f>
        <v>190051</v>
      </c>
      <c r="D159" s="27">
        <f>SUBTOTAL(9,D160:D165)</f>
        <v>93306.94</v>
      </c>
      <c r="E159" s="28">
        <f t="shared" si="10"/>
        <v>0.31562000189222611</v>
      </c>
      <c r="F159" s="28">
        <f t="shared" si="11"/>
        <v>0.49095737459944966</v>
      </c>
    </row>
    <row r="160" spans="1:6" x14ac:dyDescent="0.25">
      <c r="A160" s="35" t="s">
        <v>148</v>
      </c>
      <c r="B160" s="36">
        <v>0</v>
      </c>
      <c r="C160" s="36">
        <v>1016</v>
      </c>
      <c r="D160" s="36">
        <v>0</v>
      </c>
      <c r="E160" s="37" t="str">
        <f t="shared" si="10"/>
        <v>-</v>
      </c>
      <c r="F160" s="37">
        <f t="shared" si="11"/>
        <v>0</v>
      </c>
    </row>
    <row r="161" spans="1:6" x14ac:dyDescent="0.25">
      <c r="A161" s="35" t="s">
        <v>149</v>
      </c>
      <c r="B161" s="36">
        <v>0</v>
      </c>
      <c r="C161" s="36">
        <v>100000</v>
      </c>
      <c r="D161" s="36">
        <v>23245.47</v>
      </c>
      <c r="E161" s="37" t="str">
        <f t="shared" si="10"/>
        <v>-</v>
      </c>
      <c r="F161" s="37">
        <f t="shared" si="11"/>
        <v>0.23245470000000001</v>
      </c>
    </row>
    <row r="162" spans="1:6" x14ac:dyDescent="0.25">
      <c r="A162" s="35" t="s">
        <v>150</v>
      </c>
      <c r="B162" s="36">
        <v>295630.63</v>
      </c>
      <c r="C162" s="36">
        <v>69280</v>
      </c>
      <c r="D162" s="36">
        <v>70061.47</v>
      </c>
      <c r="E162" s="37">
        <f t="shared" si="10"/>
        <v>0.23698988836170326</v>
      </c>
      <c r="F162" s="37">
        <f t="shared" si="11"/>
        <v>1.0112798787528869</v>
      </c>
    </row>
    <row r="163" spans="1:6" x14ac:dyDescent="0.25">
      <c r="A163" s="35" t="s">
        <v>157</v>
      </c>
      <c r="B163" s="36">
        <v>0</v>
      </c>
      <c r="C163" s="36">
        <v>9700</v>
      </c>
      <c r="D163" s="36">
        <v>0</v>
      </c>
      <c r="E163" s="37" t="str">
        <f t="shared" si="10"/>
        <v>-</v>
      </c>
      <c r="F163" s="37">
        <f t="shared" si="11"/>
        <v>0</v>
      </c>
    </row>
    <row r="164" spans="1:6" x14ac:dyDescent="0.25">
      <c r="A164" s="35" t="s">
        <v>151</v>
      </c>
      <c r="B164" s="36">
        <v>0</v>
      </c>
      <c r="C164" s="36">
        <v>4300</v>
      </c>
      <c r="D164" s="36">
        <v>0</v>
      </c>
      <c r="E164" s="37" t="str">
        <f t="shared" si="10"/>
        <v>-</v>
      </c>
      <c r="F164" s="37">
        <f t="shared" si="11"/>
        <v>0</v>
      </c>
    </row>
    <row r="165" spans="1:6" x14ac:dyDescent="0.25">
      <c r="A165" s="35" t="s">
        <v>152</v>
      </c>
      <c r="B165" s="36">
        <v>0</v>
      </c>
      <c r="C165" s="36">
        <v>5755</v>
      </c>
      <c r="D165" s="36">
        <v>0</v>
      </c>
      <c r="E165" s="37" t="str">
        <f t="shared" si="10"/>
        <v>-</v>
      </c>
      <c r="F165" s="37">
        <f t="shared" si="11"/>
        <v>0</v>
      </c>
    </row>
    <row r="166" spans="1:6" x14ac:dyDescent="0.25">
      <c r="A166" s="26" t="s">
        <v>153</v>
      </c>
      <c r="B166" s="27">
        <f>SUBTOTAL(9,B167:B167)</f>
        <v>0</v>
      </c>
      <c r="C166" s="27">
        <f>SUBTOTAL(9,C167:C167)</f>
        <v>2400</v>
      </c>
      <c r="D166" s="27">
        <f>SUBTOTAL(9,D167:D167)</f>
        <v>0</v>
      </c>
      <c r="E166" s="28" t="str">
        <f t="shared" si="10"/>
        <v>-</v>
      </c>
      <c r="F166" s="28">
        <f t="shared" si="11"/>
        <v>0</v>
      </c>
    </row>
    <row r="167" spans="1:6" x14ac:dyDescent="0.25">
      <c r="A167" s="35" t="s">
        <v>154</v>
      </c>
      <c r="B167" s="36">
        <v>0</v>
      </c>
      <c r="C167" s="36">
        <v>2400</v>
      </c>
      <c r="D167" s="36">
        <v>0</v>
      </c>
      <c r="E167" s="37" t="str">
        <f t="shared" si="10"/>
        <v>-</v>
      </c>
      <c r="F167" s="37">
        <f t="shared" si="11"/>
        <v>0</v>
      </c>
    </row>
    <row r="168" spans="1:6" x14ac:dyDescent="0.25">
      <c r="A168" s="26" t="s">
        <v>155</v>
      </c>
      <c r="B168" s="27">
        <f>SUBTOTAL(9,B169:B169)</f>
        <v>0</v>
      </c>
      <c r="C168" s="27">
        <f>SUBTOTAL(9,C169:C169)</f>
        <v>854</v>
      </c>
      <c r="D168" s="27">
        <f>SUBTOTAL(9,D169:D169)</f>
        <v>0</v>
      </c>
      <c r="E168" s="28" t="str">
        <f t="shared" si="10"/>
        <v>-</v>
      </c>
      <c r="F168" s="28">
        <f t="shared" si="11"/>
        <v>0</v>
      </c>
    </row>
    <row r="169" spans="1:6" x14ac:dyDescent="0.25">
      <c r="A169" s="35" t="s">
        <v>156</v>
      </c>
      <c r="B169" s="36">
        <v>0</v>
      </c>
      <c r="C169" s="36">
        <v>854</v>
      </c>
      <c r="D169" s="36">
        <v>0</v>
      </c>
      <c r="E169" s="37" t="str">
        <f t="shared" si="10"/>
        <v>-</v>
      </c>
      <c r="F169" s="37">
        <f t="shared" si="11"/>
        <v>0</v>
      </c>
    </row>
    <row r="170" spans="1:6" ht="20.100000000000001" customHeight="1" x14ac:dyDescent="0.25">
      <c r="A170" s="38" t="s">
        <v>69</v>
      </c>
      <c r="B170" s="39">
        <f>IFERROR(SUBTOTAL(9,B154:B169),0)</f>
        <v>969647.83</v>
      </c>
      <c r="C170" s="39">
        <f>IFERROR(SUBTOTAL(9,C154:C169),0)</f>
        <v>1853871</v>
      </c>
      <c r="D170" s="39">
        <f>IFERROR(SUBTOTAL(9,D154:D169),0)</f>
        <v>913294.2</v>
      </c>
      <c r="E170" s="40">
        <f>IF(B170&lt;&gt;0,D170/B170,"-")</f>
        <v>0.94188237393363727</v>
      </c>
      <c r="F170" s="40">
        <f t="shared" si="11"/>
        <v>0.4926417210258966</v>
      </c>
    </row>
    <row r="171" spans="1:6" x14ac:dyDescent="0.25">
      <c r="E171" s="12"/>
      <c r="F171" s="12"/>
    </row>
    <row r="172" spans="1:6" x14ac:dyDescent="0.25">
      <c r="C172" s="25"/>
    </row>
    <row r="177" spans="1:6" s="7" customFormat="1" ht="24.95" customHeight="1" x14ac:dyDescent="0.3">
      <c r="A177" s="56" t="s">
        <v>158</v>
      </c>
      <c r="B177" s="56"/>
      <c r="C177" s="56"/>
      <c r="D177" s="56"/>
      <c r="E177" s="56"/>
      <c r="F177" s="56"/>
    </row>
    <row r="178" spans="1:6" s="8" customFormat="1" ht="24.95" customHeight="1" x14ac:dyDescent="0.25">
      <c r="A178" s="9" t="s">
        <v>70</v>
      </c>
      <c r="B178" s="10"/>
      <c r="C178" s="10"/>
      <c r="D178" s="10"/>
      <c r="E178" s="10"/>
      <c r="F178" s="10"/>
    </row>
    <row r="179" spans="1:6" ht="57.6" customHeight="1" x14ac:dyDescent="0.25">
      <c r="A179" s="11" t="s">
        <v>30</v>
      </c>
      <c r="B179" s="11" t="s">
        <v>31</v>
      </c>
      <c r="C179" s="11" t="s">
        <v>7</v>
      </c>
      <c r="D179" s="11" t="s">
        <v>32</v>
      </c>
      <c r="E179" s="11" t="s">
        <v>33</v>
      </c>
      <c r="F179" s="11" t="s">
        <v>34</v>
      </c>
    </row>
    <row r="180" spans="1:6" s="12" customFormat="1" ht="15.95" customHeight="1" x14ac:dyDescent="0.25">
      <c r="A180" s="13" t="s">
        <v>11</v>
      </c>
      <c r="B180" s="13">
        <f>COLUMN()</f>
        <v>2</v>
      </c>
      <c r="C180" s="13">
        <f>COLUMN()</f>
        <v>3</v>
      </c>
      <c r="D180" s="13">
        <f>COLUMN()</f>
        <v>4</v>
      </c>
      <c r="E180" s="13" t="str">
        <f>_xlfn.CONCAT(TEXT(COLUMN(),"@")," (",TEXT(D180,"@")," / ",TEXT(B180,"@"),")")</f>
        <v>5 (4 / 2)</v>
      </c>
      <c r="F180" s="13" t="str">
        <f>_xlfn.CONCAT(TEXT(COLUMN(),"@")," (",TEXT(D180,"@")," / ",TEXT(C180,"@"),")")</f>
        <v>6 (4 / 3)</v>
      </c>
    </row>
    <row r="181" spans="1:6" x14ac:dyDescent="0.25">
      <c r="A181" s="26" t="s">
        <v>159</v>
      </c>
      <c r="B181" s="27">
        <f>SUBTOTAL(9,B182:B182)</f>
        <v>969647.83</v>
      </c>
      <c r="C181" s="27">
        <f>SUBTOTAL(9,C182:C182)</f>
        <v>1853871</v>
      </c>
      <c r="D181" s="27">
        <f>SUBTOTAL(9,D182:D182)</f>
        <v>913294.2</v>
      </c>
      <c r="E181" s="28">
        <f>IF(B181&lt;&gt;0,D181/B181,"-")</f>
        <v>0.94188237393363727</v>
      </c>
      <c r="F181" s="28">
        <f>IF(C181&lt;&gt;0,D181/C181,"-")</f>
        <v>0.4926417210258966</v>
      </c>
    </row>
    <row r="182" spans="1:6" x14ac:dyDescent="0.25">
      <c r="A182" s="35" t="s">
        <v>160</v>
      </c>
      <c r="B182" s="36">
        <v>969647.83</v>
      </c>
      <c r="C182" s="36">
        <v>1853871</v>
      </c>
      <c r="D182" s="36">
        <v>913294.2</v>
      </c>
      <c r="E182" s="37">
        <f>IF(B182&lt;&gt;0,D182/B182,"-")</f>
        <v>0.94188237393363727</v>
      </c>
      <c r="F182" s="37">
        <f>IF(C182&lt;&gt;0,D182/C182,"-")</f>
        <v>0.4926417210258966</v>
      </c>
    </row>
    <row r="183" spans="1:6" ht="20.100000000000001" customHeight="1" x14ac:dyDescent="0.25">
      <c r="A183" s="38" t="s">
        <v>69</v>
      </c>
      <c r="B183" s="39">
        <f>IFERROR(SUBTOTAL(9,B182:B182),0)</f>
        <v>969647.83</v>
      </c>
      <c r="C183" s="39">
        <f>IFERROR(SUBTOTAL(9,C182:C182),0)</f>
        <v>1853871</v>
      </c>
      <c r="D183" s="39">
        <f>IFERROR(SUBTOTAL(9,D182:D182),0)</f>
        <v>913294.2</v>
      </c>
      <c r="E183" s="40">
        <f>IF(B183&lt;&gt;0,D183/B183,"-")</f>
        <v>0.94188237393363727</v>
      </c>
      <c r="F183" s="40">
        <f>IF(C183&lt;&gt;0,D183/C183,"-")</f>
        <v>0.4926417210258966</v>
      </c>
    </row>
    <row r="184" spans="1:6" x14ac:dyDescent="0.25">
      <c r="A184" s="12"/>
      <c r="B184" s="12"/>
      <c r="C184" s="12"/>
      <c r="D184" s="12"/>
      <c r="E184" s="12"/>
      <c r="F184" s="12"/>
    </row>
    <row r="185" spans="1:6" x14ac:dyDescent="0.25">
      <c r="A185" s="12"/>
      <c r="B185" s="12"/>
      <c r="C185" s="12"/>
      <c r="D185" s="12"/>
      <c r="E185" s="12"/>
      <c r="F185" s="12"/>
    </row>
    <row r="186" spans="1:6" x14ac:dyDescent="0.25">
      <c r="C186" s="25"/>
    </row>
  </sheetData>
  <mergeCells count="5">
    <mergeCell ref="A2:F2"/>
    <mergeCell ref="A3:F3"/>
    <mergeCell ref="A1:F1"/>
    <mergeCell ref="A127:F127"/>
    <mergeCell ref="A177:F177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topLeftCell="B1" zoomScaleNormal="100" workbookViewId="0">
      <pane ySplit="6" topLeftCell="A33" activePane="bottomLeft" state="frozen"/>
      <selection pane="bottomLeft" activeCell="E13" sqref="E13"/>
    </sheetView>
  </sheetViews>
  <sheetFormatPr defaultColWidth="9.140625" defaultRowHeight="15" x14ac:dyDescent="0.25"/>
  <cols>
    <col min="1" max="1" width="73.7109375" style="2" customWidth="1"/>
    <col min="2" max="2" width="29.7109375" style="2" customWidth="1"/>
    <col min="3" max="4" width="19.7109375" style="2" customWidth="1"/>
    <col min="5" max="5" width="15.7109375" style="2" customWidth="1"/>
    <col min="6" max="6" width="12.7109375" style="2" customWidth="1"/>
  </cols>
  <sheetData>
    <row r="1" spans="1:6" s="6" customFormat="1" ht="30" customHeight="1" x14ac:dyDescent="0.25">
      <c r="A1" s="56" t="s">
        <v>2</v>
      </c>
      <c r="B1" s="56"/>
      <c r="C1" s="56"/>
      <c r="D1" s="56"/>
      <c r="E1" s="56"/>
      <c r="F1" s="56"/>
    </row>
    <row r="2" spans="1:6" s="6" customFormat="1" ht="30" customHeight="1" x14ac:dyDescent="0.25">
      <c r="A2" s="56" t="s">
        <v>161</v>
      </c>
      <c r="B2" s="56"/>
      <c r="C2" s="56"/>
      <c r="D2" s="56"/>
      <c r="E2" s="56"/>
      <c r="F2" s="56"/>
    </row>
    <row r="3" spans="1:6" s="7" customFormat="1" ht="24.95" customHeight="1" x14ac:dyDescent="0.3">
      <c r="A3" s="56" t="s">
        <v>162</v>
      </c>
      <c r="B3" s="56"/>
      <c r="C3" s="56"/>
      <c r="D3" s="56"/>
      <c r="E3" s="56"/>
      <c r="F3" s="56"/>
    </row>
    <row r="4" spans="1:6" s="8" customFormat="1" ht="24.95" customHeight="1" x14ac:dyDescent="0.25">
      <c r="A4" s="9" t="s">
        <v>163</v>
      </c>
      <c r="B4" s="10"/>
      <c r="C4" s="10"/>
      <c r="D4" s="10"/>
      <c r="E4" s="10"/>
      <c r="F4" s="10"/>
    </row>
    <row r="5" spans="1:6" ht="57.6" customHeight="1" x14ac:dyDescent="0.25">
      <c r="A5" s="11" t="s">
        <v>30</v>
      </c>
      <c r="B5" s="11" t="s">
        <v>31</v>
      </c>
      <c r="C5" s="11" t="s">
        <v>7</v>
      </c>
      <c r="D5" s="11" t="s">
        <v>32</v>
      </c>
      <c r="E5" s="11" t="s">
        <v>33</v>
      </c>
      <c r="F5" s="11" t="s">
        <v>34</v>
      </c>
    </row>
    <row r="6" spans="1:6" s="12" customFormat="1" ht="15.95" customHeight="1" x14ac:dyDescent="0.25">
      <c r="A6" s="13" t="s">
        <v>11</v>
      </c>
      <c r="B6" s="13">
        <f>COLUMN()</f>
        <v>2</v>
      </c>
      <c r="C6" s="13">
        <v>3</v>
      </c>
      <c r="D6" s="13">
        <f>COLUMN()</f>
        <v>4</v>
      </c>
      <c r="E6" s="13" t="str">
        <f>_xlfn.CONCAT(TEXT(COLUMN(),"@")," (",TEXT(D6,"@")," / ",TEXT(B6,"@"),")")</f>
        <v>5 (4 / 2)</v>
      </c>
      <c r="F6" s="13" t="str">
        <f>_xlfn.CONCAT(TEXT(COLUMN(),"@")," (",TEXT(D6,"@")," / ",TEXT(C6,"@"),")")</f>
        <v>6 (4 / 3)</v>
      </c>
    </row>
    <row r="7" spans="1:6" ht="20.100000000000001" customHeight="1" x14ac:dyDescent="0.25">
      <c r="A7" s="38" t="s">
        <v>69</v>
      </c>
      <c r="B7" s="39">
        <f>IFERROR(SUBTOTAL(9,#REF!),0)</f>
        <v>0</v>
      </c>
      <c r="C7" s="39">
        <v>0</v>
      </c>
      <c r="D7" s="39">
        <f>IFERROR(SUBTOTAL(9,#REF!),0)</f>
        <v>0</v>
      </c>
      <c r="E7" s="40" t="str">
        <f>IF(B7&lt;&gt;0,D7/B7,"-")</f>
        <v>-</v>
      </c>
      <c r="F7" s="40" t="str">
        <f>IF(C7&lt;&gt;0,D7/C7,"-")</f>
        <v>-</v>
      </c>
    </row>
    <row r="8" spans="1:6" x14ac:dyDescent="0.25">
      <c r="A8" s="12"/>
      <c r="B8" s="12"/>
      <c r="C8" s="12"/>
      <c r="D8" s="12"/>
      <c r="E8" s="12"/>
      <c r="F8" s="12"/>
    </row>
    <row r="9" spans="1:6" x14ac:dyDescent="0.25">
      <c r="A9" s="12"/>
      <c r="B9" s="12"/>
      <c r="C9" s="12"/>
      <c r="D9" s="12"/>
      <c r="E9" s="12"/>
      <c r="F9" s="12"/>
    </row>
    <row r="10" spans="1:6" s="8" customFormat="1" ht="24.95" customHeight="1" x14ac:dyDescent="0.25">
      <c r="A10" s="9" t="s">
        <v>164</v>
      </c>
      <c r="B10" s="10"/>
      <c r="C10" s="10"/>
      <c r="D10" s="10"/>
      <c r="E10" s="10"/>
      <c r="F10" s="10"/>
    </row>
    <row r="11" spans="1:6" ht="57.6" customHeight="1" x14ac:dyDescent="0.25">
      <c r="A11" s="41" t="s">
        <v>30</v>
      </c>
      <c r="B11" s="11" t="s">
        <v>31</v>
      </c>
      <c r="C11" s="11" t="s">
        <v>7</v>
      </c>
      <c r="D11" s="11" t="s">
        <v>32</v>
      </c>
      <c r="E11" s="11" t="s">
        <v>33</v>
      </c>
      <c r="F11" s="11" t="s">
        <v>34</v>
      </c>
    </row>
    <row r="12" spans="1:6" s="12" customFormat="1" ht="15.95" customHeight="1" x14ac:dyDescent="0.25">
      <c r="A12" s="13" t="s">
        <v>11</v>
      </c>
      <c r="B12" s="13">
        <f>COLUMN()</f>
        <v>2</v>
      </c>
      <c r="C12" s="13">
        <v>3</v>
      </c>
      <c r="D12" s="13">
        <f>COLUMN()</f>
        <v>4</v>
      </c>
      <c r="E12" s="13" t="str">
        <f>_xlfn.CONCAT(TEXT(COLUMN(),"@")," (",TEXT(D12,"@")," / ",TEXT(B12,"@"),")")</f>
        <v>5 (4 / 2)</v>
      </c>
      <c r="F12" s="13" t="str">
        <f>_xlfn.CONCAT(TEXT(COLUMN(),"@")," (",TEXT(D12,"@")," / ",TEXT(C12,"@"),")")</f>
        <v>6 (4 / 3)</v>
      </c>
    </row>
    <row r="13" spans="1:6" ht="20.100000000000001" customHeight="1" x14ac:dyDescent="0.25">
      <c r="A13" s="38" t="s">
        <v>69</v>
      </c>
      <c r="B13" s="39">
        <f>IFERROR(SUBTOTAL(9,#REF!),0)</f>
        <v>0</v>
      </c>
      <c r="C13" s="39">
        <v>0</v>
      </c>
      <c r="D13" s="39">
        <f>IFERROR(SUBTOTAL(9,#REF!),0)</f>
        <v>0</v>
      </c>
      <c r="E13" s="40" t="str">
        <f>IF(B13&lt;&gt;0,D13/B13,"-")</f>
        <v>-</v>
      </c>
      <c r="F13" s="40" t="str">
        <f>IF(C13&lt;&gt;0,D13/C13,"-")</f>
        <v>-</v>
      </c>
    </row>
    <row r="14" spans="1:6" x14ac:dyDescent="0.25">
      <c r="E14" s="12"/>
      <c r="F14" s="12"/>
    </row>
    <row r="15" spans="1:6" x14ac:dyDescent="0.25">
      <c r="C15" s="25"/>
    </row>
    <row r="20" spans="1:6" s="7" customFormat="1" ht="24.95" customHeight="1" x14ac:dyDescent="0.3">
      <c r="A20" s="56" t="s">
        <v>165</v>
      </c>
      <c r="B20" s="56"/>
      <c r="C20" s="56"/>
      <c r="D20" s="56"/>
      <c r="E20" s="56"/>
      <c r="F20" s="56"/>
    </row>
    <row r="21" spans="1:6" s="8" customFormat="1" ht="24.95" customHeight="1" x14ac:dyDescent="0.25">
      <c r="A21" s="9" t="s">
        <v>163</v>
      </c>
      <c r="B21" s="10"/>
      <c r="C21" s="10"/>
      <c r="D21" s="10"/>
      <c r="E21" s="10"/>
      <c r="F21" s="10"/>
    </row>
    <row r="22" spans="1:6" ht="57.6" customHeight="1" x14ac:dyDescent="0.25">
      <c r="A22" s="11" t="s">
        <v>30</v>
      </c>
      <c r="B22" s="11" t="s">
        <v>31</v>
      </c>
      <c r="C22" s="11" t="s">
        <v>7</v>
      </c>
      <c r="D22" s="11" t="s">
        <v>32</v>
      </c>
      <c r="E22" s="11" t="s">
        <v>33</v>
      </c>
      <c r="F22" s="11" t="s">
        <v>34</v>
      </c>
    </row>
    <row r="23" spans="1:6" s="12" customFormat="1" ht="15.95" customHeight="1" x14ac:dyDescent="0.25">
      <c r="A23" s="13" t="s">
        <v>11</v>
      </c>
      <c r="B23" s="13">
        <f>COLUMN()</f>
        <v>2</v>
      </c>
      <c r="C23" s="13">
        <f>COLUMN()</f>
        <v>3</v>
      </c>
      <c r="D23" s="13">
        <f>COLUMN()</f>
        <v>4</v>
      </c>
      <c r="E23" s="13" t="str">
        <f>_xlfn.CONCAT(TEXT(COLUMN(),"@")," (",TEXT(D23,"@")," / ",TEXT(B23,"@"),")")</f>
        <v>5 (4 / 2)</v>
      </c>
      <c r="F23" s="13" t="str">
        <f>_xlfn.CONCAT(TEXT(COLUMN(),"@")," (",TEXT(D23,"@")," / ",TEXT(C23,"@"),")")</f>
        <v>6 (4 / 3)</v>
      </c>
    </row>
    <row r="24" spans="1:6" ht="20.100000000000001" customHeight="1" x14ac:dyDescent="0.25">
      <c r="A24" s="38" t="s">
        <v>69</v>
      </c>
      <c r="B24" s="39">
        <f>IFERROR(SUBTOTAL(9,#REF!),0)</f>
        <v>0</v>
      </c>
      <c r="C24" s="39">
        <f>IFERROR(SUBTOTAL(9,#REF!),0)</f>
        <v>0</v>
      </c>
      <c r="D24" s="39">
        <f>IFERROR(SUBTOTAL(9,#REF!),0)</f>
        <v>0</v>
      </c>
      <c r="E24" s="40" t="str">
        <f>IF(B24&lt;&gt;0,D24/B24,"-")</f>
        <v>-</v>
      </c>
      <c r="F24" s="40" t="str">
        <f>IF(C24&lt;&gt;0,D24/C24,"-")</f>
        <v>-</v>
      </c>
    </row>
    <row r="25" spans="1:6" x14ac:dyDescent="0.25">
      <c r="A25" s="12"/>
      <c r="B25" s="12"/>
      <c r="C25" s="12"/>
      <c r="D25" s="12"/>
      <c r="E25" s="12"/>
      <c r="F25" s="12"/>
    </row>
    <row r="26" spans="1:6" x14ac:dyDescent="0.25">
      <c r="A26" s="12"/>
      <c r="B26" s="12"/>
      <c r="C26" s="12"/>
      <c r="D26" s="12"/>
      <c r="E26" s="12"/>
      <c r="F26" s="12"/>
    </row>
    <row r="27" spans="1:6" s="8" customFormat="1" ht="24.95" customHeight="1" x14ac:dyDescent="0.25">
      <c r="A27" s="9" t="s">
        <v>164</v>
      </c>
      <c r="B27" s="10"/>
      <c r="C27" s="10"/>
      <c r="D27" s="10"/>
      <c r="E27" s="10"/>
      <c r="F27" s="10"/>
    </row>
    <row r="28" spans="1:6" ht="57.6" customHeight="1" x14ac:dyDescent="0.25">
      <c r="A28" s="41" t="s">
        <v>30</v>
      </c>
      <c r="B28" s="11" t="s">
        <v>31</v>
      </c>
      <c r="C28" s="11" t="s">
        <v>7</v>
      </c>
      <c r="D28" s="11" t="s">
        <v>32</v>
      </c>
      <c r="E28" s="11" t="s">
        <v>33</v>
      </c>
      <c r="F28" s="11" t="s">
        <v>34</v>
      </c>
    </row>
    <row r="29" spans="1:6" s="12" customFormat="1" ht="15.95" customHeight="1" x14ac:dyDescent="0.25">
      <c r="A29" s="13" t="s">
        <v>11</v>
      </c>
      <c r="B29" s="13">
        <f>COLUMN()</f>
        <v>2</v>
      </c>
      <c r="C29" s="13">
        <f>COLUMN()</f>
        <v>3</v>
      </c>
      <c r="D29" s="13">
        <f>COLUMN()</f>
        <v>4</v>
      </c>
      <c r="E29" s="13" t="str">
        <f>_xlfn.CONCAT(TEXT(COLUMN(),"@")," (",TEXT(D29,"@")," / ",TEXT(B29,"@"),")")</f>
        <v>5 (4 / 2)</v>
      </c>
      <c r="F29" s="13" t="str">
        <f>_xlfn.CONCAT(TEXT(COLUMN(),"@")," (",TEXT(D29,"@")," / ",TEXT(C29,"@"),")")</f>
        <v>6 (4 / 3)</v>
      </c>
    </row>
    <row r="30" spans="1:6" ht="20.100000000000001" customHeight="1" x14ac:dyDescent="0.25">
      <c r="A30" s="38" t="s">
        <v>69</v>
      </c>
      <c r="B30" s="39">
        <f>IFERROR(SUBTOTAL(9,#REF!),0)</f>
        <v>0</v>
      </c>
      <c r="C30" s="39">
        <f>IFERROR(SUBTOTAL(9,#REF!),0)</f>
        <v>0</v>
      </c>
      <c r="D30" s="39">
        <f>IFERROR(SUBTOTAL(9,#REF!),0)</f>
        <v>0</v>
      </c>
      <c r="E30" s="40" t="str">
        <f>IF(B30&lt;&gt;0,D30/B30,"-")</f>
        <v>-</v>
      </c>
      <c r="F30" s="40" t="str">
        <f>IF(C30&lt;&gt;0,D30/C30,"-")</f>
        <v>-</v>
      </c>
    </row>
    <row r="31" spans="1:6" x14ac:dyDescent="0.25">
      <c r="E31" s="12"/>
      <c r="F31" s="12"/>
    </row>
    <row r="32" spans="1:6" x14ac:dyDescent="0.25">
      <c r="C32" s="25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7"/>
  <sheetViews>
    <sheetView tabSelected="1" topLeftCell="B1" zoomScaleNormal="100" workbookViewId="0">
      <pane ySplit="5" topLeftCell="A6" activePane="bottomLeft" state="frozen"/>
      <selection pane="bottomLeft" activeCell="E136" sqref="E136"/>
    </sheetView>
  </sheetViews>
  <sheetFormatPr defaultColWidth="9.140625" defaultRowHeight="15" x14ac:dyDescent="0.25"/>
  <cols>
    <col min="1" max="1" width="73.7109375" style="2" customWidth="1"/>
    <col min="2" max="2" width="27.42578125" style="2" customWidth="1"/>
    <col min="3" max="4" width="19.7109375" style="2" customWidth="1"/>
    <col min="5" max="5" width="15.7109375" style="2" customWidth="1"/>
    <col min="6" max="6" width="12.7109375" style="2" customWidth="1"/>
  </cols>
  <sheetData>
    <row r="1" spans="1:6" s="6" customFormat="1" ht="30" customHeight="1" x14ac:dyDescent="0.25">
      <c r="A1" s="56" t="s">
        <v>166</v>
      </c>
      <c r="B1" s="56"/>
      <c r="C1" s="56"/>
      <c r="D1" s="56"/>
      <c r="E1" s="56"/>
      <c r="F1" s="56"/>
    </row>
    <row r="2" spans="1:6" s="7" customFormat="1" ht="24.95" customHeight="1" x14ac:dyDescent="0.3">
      <c r="A2" s="56" t="s">
        <v>167</v>
      </c>
      <c r="B2" s="56"/>
      <c r="C2" s="56"/>
      <c r="D2" s="56"/>
      <c r="E2" s="56"/>
      <c r="F2" s="56"/>
    </row>
    <row r="3" spans="1:6" s="8" customFormat="1" ht="24.95" customHeight="1" x14ac:dyDescent="0.25">
      <c r="A3" s="9" t="s">
        <v>168</v>
      </c>
      <c r="B3" s="10"/>
      <c r="C3" s="10"/>
      <c r="D3" s="10"/>
      <c r="E3" s="10"/>
      <c r="F3" s="10"/>
    </row>
    <row r="4" spans="1:6" ht="57.6" customHeight="1" x14ac:dyDescent="0.25">
      <c r="A4" s="41" t="s">
        <v>30</v>
      </c>
      <c r="B4" s="11" t="s">
        <v>31</v>
      </c>
      <c r="C4" s="11" t="s">
        <v>7</v>
      </c>
      <c r="D4" s="11" t="s">
        <v>32</v>
      </c>
      <c r="E4" s="11" t="s">
        <v>33</v>
      </c>
      <c r="F4" s="11" t="s">
        <v>34</v>
      </c>
    </row>
    <row r="5" spans="1:6" s="12" customFormat="1" ht="15.95" customHeight="1" x14ac:dyDescent="0.25">
      <c r="A5" s="13" t="s">
        <v>11</v>
      </c>
      <c r="B5" s="13">
        <f>COLUMN()</f>
        <v>2</v>
      </c>
      <c r="C5" s="13">
        <f>COLUMN()</f>
        <v>3</v>
      </c>
      <c r="D5" s="13">
        <f>COLUMN()</f>
        <v>4</v>
      </c>
      <c r="E5" s="13" t="str">
        <f>_xlfn.CONCAT(TEXT(COLUMN(),"@")," (",TEXT(D5,"@")," / ",TEXT(B5,"@"),")")</f>
        <v>5 (4 / 2)</v>
      </c>
      <c r="F5" s="13" t="str">
        <f>_xlfn.CONCAT(TEXT(COLUMN(),"@")," (",TEXT(D5,"@")," / ",TEXT(C5,"@"),")")</f>
        <v>6 (4 / 3)</v>
      </c>
    </row>
    <row r="6" spans="1:6" x14ac:dyDescent="0.25">
      <c r="A6" s="26" t="s">
        <v>169</v>
      </c>
      <c r="B6" s="27">
        <f>SUBTOTAL(9,B7:B7)</f>
        <v>969647.83</v>
      </c>
      <c r="C6" s="27">
        <f>SUBTOTAL(9,C7:C7)</f>
        <v>1853871</v>
      </c>
      <c r="D6" s="27">
        <f>SUBTOTAL(9,D7:D7)</f>
        <v>913294.2</v>
      </c>
      <c r="E6" s="28">
        <f>IF(B6&lt;&gt;0,D6/B6,"-")</f>
        <v>0.94188237393363727</v>
      </c>
      <c r="F6" s="28">
        <f>IF(C6&lt;&gt;0,D6/C6,"-")</f>
        <v>0.4926417210258966</v>
      </c>
    </row>
    <row r="7" spans="1:6" x14ac:dyDescent="0.25">
      <c r="A7" s="35" t="s">
        <v>170</v>
      </c>
      <c r="B7" s="36">
        <v>969647.83</v>
      </c>
      <c r="C7" s="36">
        <v>1853871</v>
      </c>
      <c r="D7" s="36">
        <v>913294.2</v>
      </c>
      <c r="E7" s="37">
        <f>IF(B7&lt;&gt;0,D7/B7,"-")</f>
        <v>0.94188237393363727</v>
      </c>
      <c r="F7" s="37">
        <f>IF(C7&lt;&gt;0,D7/C7,"-")</f>
        <v>0.4926417210258966</v>
      </c>
    </row>
    <row r="8" spans="1:6" ht="20.100000000000001" customHeight="1" x14ac:dyDescent="0.25">
      <c r="A8" s="38" t="s">
        <v>69</v>
      </c>
      <c r="B8" s="39">
        <f>IFERROR(SUBTOTAL(9,B7:B7),0)</f>
        <v>969647.83</v>
      </c>
      <c r="C8" s="39">
        <f>IFERROR(SUBTOTAL(9,C7:C7),0)</f>
        <v>1853871</v>
      </c>
      <c r="D8" s="39">
        <f>IFERROR(SUBTOTAL(9,D7:D7),0)</f>
        <v>913294.2</v>
      </c>
      <c r="E8" s="40">
        <f>IF(B8&lt;&gt;0,D8/B8,"-")</f>
        <v>0.94188237393363727</v>
      </c>
      <c r="F8" s="40">
        <f>IF(C8&lt;&gt;0,D8/C8,"-")</f>
        <v>0.4926417210258966</v>
      </c>
    </row>
    <row r="9" spans="1:6" x14ac:dyDescent="0.25">
      <c r="E9" s="12"/>
      <c r="F9" s="12"/>
    </row>
    <row r="14" spans="1:6" s="7" customFormat="1" ht="24.95" customHeight="1" x14ac:dyDescent="0.3">
      <c r="A14" s="56" t="s">
        <v>171</v>
      </c>
      <c r="B14" s="56"/>
      <c r="C14" s="56"/>
      <c r="D14" s="56"/>
      <c r="E14" s="56"/>
      <c r="F14" s="56"/>
    </row>
    <row r="15" spans="1:6" s="8" customFormat="1" ht="24.95" customHeight="1" x14ac:dyDescent="0.25">
      <c r="A15" s="9" t="s">
        <v>168</v>
      </c>
      <c r="B15" s="10"/>
      <c r="C15" s="10"/>
      <c r="D15" s="10"/>
      <c r="E15" s="10"/>
      <c r="F15" s="10"/>
    </row>
    <row r="16" spans="1:6" ht="57.6" customHeight="1" x14ac:dyDescent="0.25">
      <c r="A16" s="41" t="s">
        <v>30</v>
      </c>
      <c r="B16" s="11" t="s">
        <v>31</v>
      </c>
      <c r="C16" s="11" t="s">
        <v>7</v>
      </c>
      <c r="D16" s="11" t="s">
        <v>32</v>
      </c>
      <c r="E16" s="11" t="s">
        <v>33</v>
      </c>
      <c r="F16" s="11" t="s">
        <v>34</v>
      </c>
    </row>
    <row r="17" spans="1:6" s="12" customFormat="1" ht="15.95" customHeight="1" x14ac:dyDescent="0.25">
      <c r="A17" s="13" t="s">
        <v>11</v>
      </c>
      <c r="B17" s="13">
        <f>COLUMN()</f>
        <v>2</v>
      </c>
      <c r="C17" s="13">
        <f>COLUMN()</f>
        <v>3</v>
      </c>
      <c r="D17" s="13">
        <f>COLUMN()</f>
        <v>4</v>
      </c>
      <c r="E17" s="13" t="str">
        <f>_xlfn.CONCAT(TEXT(COLUMN(),"@")," (",TEXT(D17,"@")," / ",TEXT(B17,"@"),")")</f>
        <v>5 (4 / 2)</v>
      </c>
      <c r="F17" s="13" t="str">
        <f>_xlfn.CONCAT(TEXT(COLUMN(),"@")," (",TEXT(D17,"@")," / ",TEXT(C17,"@"),")")</f>
        <v>6 (4 / 3)</v>
      </c>
    </row>
    <row r="18" spans="1:6" x14ac:dyDescent="0.25">
      <c r="A18" s="26" t="s">
        <v>169</v>
      </c>
      <c r="B18" s="27">
        <f>SUBTOTAL(9,B36:B135)</f>
        <v>969647.82999999984</v>
      </c>
      <c r="C18" s="27">
        <f>SUBTOTAL(9,C36:C135)</f>
        <v>1853871</v>
      </c>
      <c r="D18" s="27">
        <f>SUBTOTAL(9,D36:D135)</f>
        <v>913294.2</v>
      </c>
      <c r="E18" s="28">
        <f>IF(B18&lt;&gt;0,D18/B18,"-")</f>
        <v>0.94188237393363738</v>
      </c>
      <c r="F18" s="28">
        <f>IF(C18&lt;&gt;0,D18/C18,"-")</f>
        <v>0.4926417210258966</v>
      </c>
    </row>
    <row r="19" spans="1:6" x14ac:dyDescent="0.25">
      <c r="A19" s="29" t="s">
        <v>170</v>
      </c>
      <c r="B19" s="30">
        <f>SUBTOTAL(9,B36:B135)</f>
        <v>969647.82999999984</v>
      </c>
      <c r="C19" s="30">
        <f>SUBTOTAL(9,C36:C135)</f>
        <v>1853871</v>
      </c>
      <c r="D19" s="30">
        <f>SUBTOTAL(9,D36:D135)</f>
        <v>913294.2</v>
      </c>
      <c r="E19" s="31">
        <f>IF(B19&lt;&gt;0,D19/B19,"-")</f>
        <v>0.94188237393363738</v>
      </c>
      <c r="F19" s="31">
        <f>IF(C19&lt;&gt;0,D19/C19,"-")</f>
        <v>0.4926417210258966</v>
      </c>
    </row>
    <row r="20" spans="1:6" x14ac:dyDescent="0.25">
      <c r="A20" s="42" t="s">
        <v>172</v>
      </c>
      <c r="B20" s="43"/>
      <c r="C20" s="43"/>
      <c r="D20" s="43"/>
      <c r="E20" s="43"/>
      <c r="F20" s="43"/>
    </row>
    <row r="21" spans="1:6" x14ac:dyDescent="0.25">
      <c r="A21" s="44" t="s">
        <v>173</v>
      </c>
      <c r="B21" s="1">
        <v>350000</v>
      </c>
      <c r="C21" s="1">
        <v>500000</v>
      </c>
      <c r="D21" s="1">
        <v>458740.57</v>
      </c>
      <c r="E21" s="45">
        <f>IFERROR(D21/B21,"-")</f>
        <v>1.3106873428571428</v>
      </c>
      <c r="F21" s="45">
        <f t="shared" ref="F21:F31" si="0">IFERROR(D21/C21,"-")</f>
        <v>0.91748114000000003</v>
      </c>
    </row>
    <row r="22" spans="1:6" x14ac:dyDescent="0.25">
      <c r="A22" s="44" t="s">
        <v>175</v>
      </c>
      <c r="B22" s="1">
        <v>496.36</v>
      </c>
      <c r="C22" s="1">
        <v>20000</v>
      </c>
      <c r="D22" s="1">
        <v>1451.48</v>
      </c>
      <c r="E22" s="45">
        <f t="shared" ref="E22:E31" si="1">IFERROR(D22/B22,"-")</f>
        <v>2.924248529293255</v>
      </c>
      <c r="F22" s="45">
        <f t="shared" si="0"/>
        <v>7.2574E-2</v>
      </c>
    </row>
    <row r="23" spans="1:6" x14ac:dyDescent="0.25">
      <c r="A23" s="44" t="s">
        <v>176</v>
      </c>
      <c r="B23" s="1">
        <v>323520.84000000003</v>
      </c>
      <c r="C23" s="1">
        <v>1140566</v>
      </c>
      <c r="D23" s="1">
        <v>359795.21</v>
      </c>
      <c r="E23" s="45">
        <f t="shared" si="1"/>
        <v>1.1121237506678086</v>
      </c>
      <c r="F23" s="45">
        <f t="shared" si="0"/>
        <v>0.3154532135799244</v>
      </c>
    </row>
    <row r="24" spans="1:6" x14ac:dyDescent="0.25">
      <c r="A24" s="44" t="s">
        <v>177</v>
      </c>
      <c r="B24" s="1" t="s">
        <v>174</v>
      </c>
      <c r="C24" s="1">
        <v>1016</v>
      </c>
      <c r="D24" s="1" t="s">
        <v>174</v>
      </c>
      <c r="E24" s="45" t="str">
        <f t="shared" si="1"/>
        <v>-</v>
      </c>
      <c r="F24" s="45" t="str">
        <f t="shared" si="0"/>
        <v>-</v>
      </c>
    </row>
    <row r="25" spans="1:6" x14ac:dyDescent="0.25">
      <c r="A25" s="44" t="s">
        <v>178</v>
      </c>
      <c r="B25" s="1" t="s">
        <v>174</v>
      </c>
      <c r="C25" s="1">
        <v>100000</v>
      </c>
      <c r="D25" s="1">
        <v>23245.47</v>
      </c>
      <c r="E25" s="45" t="str">
        <f t="shared" si="1"/>
        <v>-</v>
      </c>
      <c r="F25" s="45">
        <f t="shared" si="0"/>
        <v>0.23245470000000001</v>
      </c>
    </row>
    <row r="26" spans="1:6" x14ac:dyDescent="0.25">
      <c r="A26" s="44" t="s">
        <v>179</v>
      </c>
      <c r="B26" s="1">
        <v>295630.63</v>
      </c>
      <c r="C26" s="1">
        <v>69280</v>
      </c>
      <c r="D26" s="1">
        <v>70061.47</v>
      </c>
      <c r="E26" s="45">
        <f t="shared" si="1"/>
        <v>0.23698988836170326</v>
      </c>
      <c r="F26" s="45">
        <f t="shared" si="0"/>
        <v>1.0112798787528869</v>
      </c>
    </row>
    <row r="27" spans="1:6" x14ac:dyDescent="0.25">
      <c r="A27" s="44" t="s">
        <v>180</v>
      </c>
      <c r="B27" s="1" t="s">
        <v>174</v>
      </c>
      <c r="C27" s="1">
        <v>9700</v>
      </c>
      <c r="D27" s="1" t="s">
        <v>174</v>
      </c>
      <c r="E27" s="45" t="str">
        <f t="shared" si="1"/>
        <v>-</v>
      </c>
      <c r="F27" s="45" t="str">
        <f t="shared" si="0"/>
        <v>-</v>
      </c>
    </row>
    <row r="28" spans="1:6" x14ac:dyDescent="0.25">
      <c r="A28" s="44" t="s">
        <v>181</v>
      </c>
      <c r="B28" s="1" t="s">
        <v>174</v>
      </c>
      <c r="C28" s="1">
        <v>4300</v>
      </c>
      <c r="D28" s="1" t="s">
        <v>174</v>
      </c>
      <c r="E28" s="45" t="str">
        <f t="shared" si="1"/>
        <v>-</v>
      </c>
      <c r="F28" s="45" t="str">
        <f t="shared" si="0"/>
        <v>-</v>
      </c>
    </row>
    <row r="29" spans="1:6" x14ac:dyDescent="0.25">
      <c r="A29" s="44" t="s">
        <v>182</v>
      </c>
      <c r="B29" s="1" t="s">
        <v>174</v>
      </c>
      <c r="C29" s="1">
        <v>5755</v>
      </c>
      <c r="D29" s="1" t="s">
        <v>174</v>
      </c>
      <c r="E29" s="45" t="str">
        <f t="shared" si="1"/>
        <v>-</v>
      </c>
      <c r="F29" s="45" t="str">
        <f t="shared" si="0"/>
        <v>-</v>
      </c>
    </row>
    <row r="30" spans="1:6" x14ac:dyDescent="0.25">
      <c r="A30" s="44" t="s">
        <v>183</v>
      </c>
      <c r="B30" s="1" t="s">
        <v>174</v>
      </c>
      <c r="C30" s="1">
        <v>2400</v>
      </c>
      <c r="D30" s="1" t="s">
        <v>174</v>
      </c>
      <c r="E30" s="45" t="str">
        <f t="shared" si="1"/>
        <v>-</v>
      </c>
      <c r="F30" s="45" t="str">
        <f t="shared" si="0"/>
        <v>-</v>
      </c>
    </row>
    <row r="31" spans="1:6" x14ac:dyDescent="0.25">
      <c r="A31" s="44" t="s">
        <v>184</v>
      </c>
      <c r="B31" s="1" t="s">
        <v>174</v>
      </c>
      <c r="C31" s="1">
        <v>854</v>
      </c>
      <c r="D31" s="1" t="s">
        <v>174</v>
      </c>
      <c r="E31" s="45" t="str">
        <f t="shared" si="1"/>
        <v>-</v>
      </c>
      <c r="F31" s="45" t="str">
        <f t="shared" si="0"/>
        <v>-</v>
      </c>
    </row>
    <row r="32" spans="1:6" x14ac:dyDescent="0.25">
      <c r="A32" s="32" t="s">
        <v>185</v>
      </c>
      <c r="B32" s="33">
        <f>SUBTOTAL(9,B36:B135)</f>
        <v>969647.82999999984</v>
      </c>
      <c r="C32" s="33">
        <f>SUBTOTAL(9,C36:C135)</f>
        <v>1853871</v>
      </c>
      <c r="D32" s="33">
        <f>SUBTOTAL(9,D36:D135)</f>
        <v>913294.2</v>
      </c>
      <c r="E32" s="34">
        <f t="shared" ref="E32:E63" si="2">IF(B32&lt;&gt;0,D32/B32,"-")</f>
        <v>0.94188237393363738</v>
      </c>
      <c r="F32" s="34">
        <f t="shared" ref="F32:F63" si="3">IF(C32&lt;&gt;0,D32/C32,"-")</f>
        <v>0.4926417210258966</v>
      </c>
    </row>
    <row r="33" spans="1:6" x14ac:dyDescent="0.25">
      <c r="A33" s="46" t="s">
        <v>186</v>
      </c>
      <c r="B33" s="47">
        <f>SUBTOTAL(9,B36:B38)</f>
        <v>350000</v>
      </c>
      <c r="C33" s="47">
        <f>SUBTOTAL(9,C36:C38)</f>
        <v>500000</v>
      </c>
      <c r="D33" s="47">
        <f>SUBTOTAL(9,D36:D38)</f>
        <v>458740.56999999995</v>
      </c>
      <c r="E33" s="48">
        <f t="shared" si="2"/>
        <v>1.3106873428571426</v>
      </c>
      <c r="F33" s="48">
        <f t="shared" si="3"/>
        <v>0.91748113999999992</v>
      </c>
    </row>
    <row r="34" spans="1:6" x14ac:dyDescent="0.25">
      <c r="A34" s="49" t="s">
        <v>187</v>
      </c>
      <c r="B34" s="50">
        <f>SUBTOTAL(9,B36:B38)</f>
        <v>350000</v>
      </c>
      <c r="C34" s="50">
        <f>SUBTOTAL(9,C36:C38)</f>
        <v>500000</v>
      </c>
      <c r="D34" s="50">
        <f>SUBTOTAL(9,D36:D38)</f>
        <v>458740.56999999995</v>
      </c>
      <c r="E34" s="51">
        <f t="shared" si="2"/>
        <v>1.3106873428571426</v>
      </c>
      <c r="F34" s="51">
        <f t="shared" si="3"/>
        <v>0.91748113999999992</v>
      </c>
    </row>
    <row r="35" spans="1:6" x14ac:dyDescent="0.25">
      <c r="A35" s="52" t="s">
        <v>188</v>
      </c>
      <c r="B35" s="53">
        <f>SUBTOTAL(9,B36:B38)</f>
        <v>350000</v>
      </c>
      <c r="C35" s="53">
        <f>SUBTOTAL(9,C36:C38)</f>
        <v>500000</v>
      </c>
      <c r="D35" s="53">
        <f>SUBTOTAL(9,D36:D38)</f>
        <v>458740.56999999995</v>
      </c>
      <c r="E35" s="54">
        <f t="shared" si="2"/>
        <v>1.3106873428571426</v>
      </c>
      <c r="F35" s="54">
        <f t="shared" si="3"/>
        <v>0.91748113999999992</v>
      </c>
    </row>
    <row r="36" spans="1:6" x14ac:dyDescent="0.25">
      <c r="A36" s="35" t="s">
        <v>189</v>
      </c>
      <c r="B36" s="36">
        <v>254105</v>
      </c>
      <c r="C36" s="36">
        <v>380619</v>
      </c>
      <c r="D36" s="36">
        <v>380619</v>
      </c>
      <c r="E36" s="37">
        <f t="shared" si="2"/>
        <v>1.4978807973081993</v>
      </c>
      <c r="F36" s="37">
        <f t="shared" si="3"/>
        <v>1</v>
      </c>
    </row>
    <row r="37" spans="1:6" x14ac:dyDescent="0.25">
      <c r="A37" s="35" t="s">
        <v>190</v>
      </c>
      <c r="B37" s="36">
        <v>39878.620000000003</v>
      </c>
      <c r="C37" s="36">
        <v>39133</v>
      </c>
      <c r="D37" s="36">
        <v>14674.54</v>
      </c>
      <c r="E37" s="37">
        <f t="shared" si="2"/>
        <v>0.36798013572184796</v>
      </c>
      <c r="F37" s="37">
        <f t="shared" si="3"/>
        <v>0.37499143945008051</v>
      </c>
    </row>
    <row r="38" spans="1:6" x14ac:dyDescent="0.25">
      <c r="A38" s="35" t="s">
        <v>191</v>
      </c>
      <c r="B38" s="36">
        <v>56016.38</v>
      </c>
      <c r="C38" s="36">
        <v>80248</v>
      </c>
      <c r="D38" s="36">
        <v>63447.03</v>
      </c>
      <c r="E38" s="37">
        <f t="shared" si="2"/>
        <v>1.1326513780433509</v>
      </c>
      <c r="F38" s="37">
        <f t="shared" si="3"/>
        <v>0.79063690060811487</v>
      </c>
    </row>
    <row r="39" spans="1:6" x14ac:dyDescent="0.25">
      <c r="A39" s="46" t="s">
        <v>192</v>
      </c>
      <c r="B39" s="47">
        <f>SUBTOTAL(9,B42:B135)</f>
        <v>619647.83000000007</v>
      </c>
      <c r="C39" s="47">
        <f>SUBTOTAL(9,C42:C135)</f>
        <v>1353871</v>
      </c>
      <c r="D39" s="47">
        <f>SUBTOTAL(9,D42:D135)</f>
        <v>454553.62999999995</v>
      </c>
      <c r="E39" s="48">
        <f t="shared" si="2"/>
        <v>0.73356769441119463</v>
      </c>
      <c r="F39" s="48">
        <f t="shared" si="3"/>
        <v>0.33574367868135141</v>
      </c>
    </row>
    <row r="40" spans="1:6" x14ac:dyDescent="0.25">
      <c r="A40" s="49" t="s">
        <v>193</v>
      </c>
      <c r="B40" s="50">
        <f>SUBTOTAL(9,B42:B43)</f>
        <v>496.36</v>
      </c>
      <c r="C40" s="50">
        <f>SUBTOTAL(9,C42:C43)</f>
        <v>20000</v>
      </c>
      <c r="D40" s="50">
        <f>SUBTOTAL(9,D42:D43)</f>
        <v>1451.48</v>
      </c>
      <c r="E40" s="51">
        <f t="shared" si="2"/>
        <v>2.924248529293255</v>
      </c>
      <c r="F40" s="51">
        <f t="shared" si="3"/>
        <v>7.2574E-2</v>
      </c>
    </row>
    <row r="41" spans="1:6" x14ac:dyDescent="0.25">
      <c r="A41" s="52" t="s">
        <v>194</v>
      </c>
      <c r="B41" s="53">
        <f>SUBTOTAL(9,B42:B43)</f>
        <v>496.36</v>
      </c>
      <c r="C41" s="53">
        <f>SUBTOTAL(9,C42:C43)</f>
        <v>20000</v>
      </c>
      <c r="D41" s="53">
        <f>SUBTOTAL(9,D42:D43)</f>
        <v>1451.48</v>
      </c>
      <c r="E41" s="54">
        <f t="shared" si="2"/>
        <v>2.924248529293255</v>
      </c>
      <c r="F41" s="54">
        <f t="shared" si="3"/>
        <v>7.2574E-2</v>
      </c>
    </row>
    <row r="42" spans="1:6" x14ac:dyDescent="0.25">
      <c r="A42" s="35" t="s">
        <v>195</v>
      </c>
      <c r="B42" s="36">
        <v>496.36</v>
      </c>
      <c r="C42" s="36">
        <v>0</v>
      </c>
      <c r="D42" s="36">
        <v>1451.48</v>
      </c>
      <c r="E42" s="37">
        <f t="shared" si="2"/>
        <v>2.924248529293255</v>
      </c>
      <c r="F42" s="37" t="str">
        <f t="shared" si="3"/>
        <v>-</v>
      </c>
    </row>
    <row r="43" spans="1:6" x14ac:dyDescent="0.25">
      <c r="A43" s="35" t="s">
        <v>196</v>
      </c>
      <c r="B43" s="36">
        <v>0</v>
      </c>
      <c r="C43" s="36">
        <v>20000</v>
      </c>
      <c r="D43" s="36">
        <v>0</v>
      </c>
      <c r="E43" s="37" t="str">
        <f t="shared" si="2"/>
        <v>-</v>
      </c>
      <c r="F43" s="37">
        <f t="shared" si="3"/>
        <v>0</v>
      </c>
    </row>
    <row r="44" spans="1:6" x14ac:dyDescent="0.25">
      <c r="A44" s="49" t="s">
        <v>197</v>
      </c>
      <c r="B44" s="50">
        <f>SUBTOTAL(9,B46:B94)</f>
        <v>323520.84000000003</v>
      </c>
      <c r="C44" s="50">
        <f>SUBTOTAL(9,C46:C94)</f>
        <v>1140566</v>
      </c>
      <c r="D44" s="50">
        <f>SUBTOTAL(9,D46:D94)</f>
        <v>359795.20999999996</v>
      </c>
      <c r="E44" s="51">
        <f t="shared" si="2"/>
        <v>1.1121237506678083</v>
      </c>
      <c r="F44" s="51">
        <f t="shared" si="3"/>
        <v>0.31545321357992434</v>
      </c>
    </row>
    <row r="45" spans="1:6" x14ac:dyDescent="0.25">
      <c r="A45" s="52" t="s">
        <v>188</v>
      </c>
      <c r="B45" s="53">
        <f>SUBTOTAL(9,B46:B48)</f>
        <v>108345.76</v>
      </c>
      <c r="C45" s="53">
        <f>SUBTOTAL(9,C46:C48)</f>
        <v>328022</v>
      </c>
      <c r="D45" s="53">
        <f>SUBTOTAL(9,D46:D48)</f>
        <v>112150.98999999999</v>
      </c>
      <c r="E45" s="54">
        <f t="shared" si="2"/>
        <v>1.0351211713314854</v>
      </c>
      <c r="F45" s="54">
        <f t="shared" si="3"/>
        <v>0.34190081762808588</v>
      </c>
    </row>
    <row r="46" spans="1:6" x14ac:dyDescent="0.25">
      <c r="A46" s="35" t="s">
        <v>189</v>
      </c>
      <c r="B46" s="36">
        <v>74416.67</v>
      </c>
      <c r="C46" s="36">
        <v>243752</v>
      </c>
      <c r="D46" s="36">
        <v>76334.179999999993</v>
      </c>
      <c r="E46" s="37">
        <f t="shared" si="2"/>
        <v>1.0257672104919502</v>
      </c>
      <c r="F46" s="37">
        <f t="shared" si="3"/>
        <v>0.31316329712166463</v>
      </c>
    </row>
    <row r="47" spans="1:6" x14ac:dyDescent="0.25">
      <c r="A47" s="35" t="s">
        <v>190</v>
      </c>
      <c r="B47" s="36">
        <v>29700</v>
      </c>
      <c r="C47" s="36">
        <v>23586</v>
      </c>
      <c r="D47" s="36">
        <v>23366.51</v>
      </c>
      <c r="E47" s="37">
        <f t="shared" si="2"/>
        <v>0.78675117845117837</v>
      </c>
      <c r="F47" s="37">
        <f t="shared" si="3"/>
        <v>0.99069405579581105</v>
      </c>
    </row>
    <row r="48" spans="1:6" x14ac:dyDescent="0.25">
      <c r="A48" s="35" t="s">
        <v>191</v>
      </c>
      <c r="B48" s="36">
        <v>4229.09</v>
      </c>
      <c r="C48" s="36">
        <v>60684</v>
      </c>
      <c r="D48" s="36">
        <v>12450.3</v>
      </c>
      <c r="E48" s="37">
        <f t="shared" si="2"/>
        <v>2.943966668952422</v>
      </c>
      <c r="F48" s="37">
        <f t="shared" si="3"/>
        <v>0.20516610638718608</v>
      </c>
    </row>
    <row r="49" spans="1:6" x14ac:dyDescent="0.25">
      <c r="A49" s="52" t="s">
        <v>194</v>
      </c>
      <c r="B49" s="53">
        <f>SUBTOTAL(9,B50:B72)</f>
        <v>205631.91999999995</v>
      </c>
      <c r="C49" s="53">
        <f>SUBTOTAL(9,C50:C72)</f>
        <v>545077</v>
      </c>
      <c r="D49" s="53">
        <f>SUBTOTAL(9,D50:D72)</f>
        <v>231728.78000000006</v>
      </c>
      <c r="E49" s="54">
        <f t="shared" si="2"/>
        <v>1.1269105496850884</v>
      </c>
      <c r="F49" s="54">
        <f t="shared" si="3"/>
        <v>0.42513035772927504</v>
      </c>
    </row>
    <row r="50" spans="1:6" x14ac:dyDescent="0.25">
      <c r="A50" s="35" t="s">
        <v>198</v>
      </c>
      <c r="B50" s="36">
        <v>11293.26</v>
      </c>
      <c r="C50" s="36">
        <v>15075</v>
      </c>
      <c r="D50" s="36">
        <v>9168.91</v>
      </c>
      <c r="E50" s="37">
        <f t="shared" si="2"/>
        <v>0.81189222598257715</v>
      </c>
      <c r="F50" s="37">
        <f t="shared" si="3"/>
        <v>0.6082195688225539</v>
      </c>
    </row>
    <row r="51" spans="1:6" x14ac:dyDescent="0.25">
      <c r="A51" s="35" t="s">
        <v>199</v>
      </c>
      <c r="B51" s="36">
        <v>0</v>
      </c>
      <c r="C51" s="36">
        <v>664</v>
      </c>
      <c r="D51" s="36">
        <v>0</v>
      </c>
      <c r="E51" s="37" t="str">
        <f t="shared" si="2"/>
        <v>-</v>
      </c>
      <c r="F51" s="37">
        <f t="shared" si="3"/>
        <v>0</v>
      </c>
    </row>
    <row r="52" spans="1:6" x14ac:dyDescent="0.25">
      <c r="A52" s="35" t="s">
        <v>200</v>
      </c>
      <c r="B52" s="36">
        <v>1110.2</v>
      </c>
      <c r="C52" s="36">
        <v>4314</v>
      </c>
      <c r="D52" s="36">
        <v>8902.5400000000009</v>
      </c>
      <c r="E52" s="37">
        <f t="shared" si="2"/>
        <v>8.0188614664024502</v>
      </c>
      <c r="F52" s="37">
        <f t="shared" si="3"/>
        <v>2.0636393138618452</v>
      </c>
    </row>
    <row r="53" spans="1:6" x14ac:dyDescent="0.25">
      <c r="A53" s="35" t="s">
        <v>201</v>
      </c>
      <c r="B53" s="36">
        <v>2666.42</v>
      </c>
      <c r="C53" s="36">
        <v>7959</v>
      </c>
      <c r="D53" s="36">
        <v>2951.73</v>
      </c>
      <c r="E53" s="37">
        <f t="shared" si="2"/>
        <v>1.1070011476061536</v>
      </c>
      <c r="F53" s="37">
        <f t="shared" si="3"/>
        <v>0.37086694308330193</v>
      </c>
    </row>
    <row r="54" spans="1:6" x14ac:dyDescent="0.25">
      <c r="A54" s="35" t="s">
        <v>202</v>
      </c>
      <c r="B54" s="36">
        <v>13418.61</v>
      </c>
      <c r="C54" s="36">
        <v>80384</v>
      </c>
      <c r="D54" s="36">
        <v>12695.94</v>
      </c>
      <c r="E54" s="37">
        <f t="shared" si="2"/>
        <v>0.94614419824408047</v>
      </c>
      <c r="F54" s="37">
        <f t="shared" si="3"/>
        <v>0.15794113256369427</v>
      </c>
    </row>
    <row r="55" spans="1:6" x14ac:dyDescent="0.25">
      <c r="A55" s="35" t="s">
        <v>196</v>
      </c>
      <c r="B55" s="36">
        <v>12689.71</v>
      </c>
      <c r="C55" s="36">
        <v>45000</v>
      </c>
      <c r="D55" s="36">
        <v>22148.52</v>
      </c>
      <c r="E55" s="37">
        <f t="shared" si="2"/>
        <v>1.7453921326807313</v>
      </c>
      <c r="F55" s="37">
        <f t="shared" si="3"/>
        <v>0.49218933333333337</v>
      </c>
    </row>
    <row r="56" spans="1:6" x14ac:dyDescent="0.25">
      <c r="A56" s="35" t="s">
        <v>203</v>
      </c>
      <c r="B56" s="36">
        <v>0</v>
      </c>
      <c r="C56" s="36">
        <v>1636</v>
      </c>
      <c r="D56" s="36">
        <v>0</v>
      </c>
      <c r="E56" s="37" t="str">
        <f t="shared" si="2"/>
        <v>-</v>
      </c>
      <c r="F56" s="37">
        <f t="shared" si="3"/>
        <v>0</v>
      </c>
    </row>
    <row r="57" spans="1:6" x14ac:dyDescent="0.25">
      <c r="A57" s="35" t="s">
        <v>204</v>
      </c>
      <c r="B57" s="36">
        <v>6219.22</v>
      </c>
      <c r="C57" s="36">
        <v>4291</v>
      </c>
      <c r="D57" s="36">
        <v>78.75</v>
      </c>
      <c r="E57" s="37">
        <f t="shared" si="2"/>
        <v>1.2662359588501452E-2</v>
      </c>
      <c r="F57" s="37">
        <f t="shared" si="3"/>
        <v>1.8352365415986949E-2</v>
      </c>
    </row>
    <row r="58" spans="1:6" x14ac:dyDescent="0.25">
      <c r="A58" s="35" t="s">
        <v>205</v>
      </c>
      <c r="B58" s="36">
        <v>9485.35</v>
      </c>
      <c r="C58" s="36">
        <v>36160</v>
      </c>
      <c r="D58" s="36">
        <v>8295.75</v>
      </c>
      <c r="E58" s="37">
        <f t="shared" si="2"/>
        <v>0.87458554507740882</v>
      </c>
      <c r="F58" s="37">
        <f t="shared" si="3"/>
        <v>0.2294178650442478</v>
      </c>
    </row>
    <row r="59" spans="1:6" x14ac:dyDescent="0.25">
      <c r="A59" s="35" t="s">
        <v>206</v>
      </c>
      <c r="B59" s="36">
        <v>40744.49</v>
      </c>
      <c r="C59" s="36">
        <v>64611</v>
      </c>
      <c r="D59" s="36">
        <v>55520.800000000003</v>
      </c>
      <c r="E59" s="37">
        <f t="shared" si="2"/>
        <v>1.3626578710397408</v>
      </c>
      <c r="F59" s="37">
        <f t="shared" si="3"/>
        <v>0.85930878642955544</v>
      </c>
    </row>
    <row r="60" spans="1:6" x14ac:dyDescent="0.25">
      <c r="A60" s="35" t="s">
        <v>207</v>
      </c>
      <c r="B60" s="36">
        <v>13483.82</v>
      </c>
      <c r="C60" s="36">
        <v>32745</v>
      </c>
      <c r="D60" s="36">
        <v>11768.93</v>
      </c>
      <c r="E60" s="37">
        <f t="shared" si="2"/>
        <v>0.87281868194621415</v>
      </c>
      <c r="F60" s="37">
        <f t="shared" si="3"/>
        <v>0.35941151320812337</v>
      </c>
    </row>
    <row r="61" spans="1:6" x14ac:dyDescent="0.25">
      <c r="A61" s="35" t="s">
        <v>208</v>
      </c>
      <c r="B61" s="36">
        <v>11551.64</v>
      </c>
      <c r="C61" s="36">
        <v>50596</v>
      </c>
      <c r="D61" s="36">
        <v>14753.14</v>
      </c>
      <c r="E61" s="37">
        <f t="shared" si="2"/>
        <v>1.2771467947408333</v>
      </c>
      <c r="F61" s="37">
        <f t="shared" si="3"/>
        <v>0.29158708198276545</v>
      </c>
    </row>
    <row r="62" spans="1:6" x14ac:dyDescent="0.25">
      <c r="A62" s="35" t="s">
        <v>209</v>
      </c>
      <c r="B62" s="36">
        <v>14915.23</v>
      </c>
      <c r="C62" s="36">
        <v>30378</v>
      </c>
      <c r="D62" s="36">
        <v>12488.22</v>
      </c>
      <c r="E62" s="37">
        <f t="shared" si="2"/>
        <v>0.83727974694322516</v>
      </c>
      <c r="F62" s="37">
        <f t="shared" si="3"/>
        <v>0.41109421291724274</v>
      </c>
    </row>
    <row r="63" spans="1:6" x14ac:dyDescent="0.25">
      <c r="A63" s="35" t="s">
        <v>210</v>
      </c>
      <c r="B63" s="36">
        <v>220.4</v>
      </c>
      <c r="C63" s="36">
        <v>2916</v>
      </c>
      <c r="D63" s="36">
        <v>119.23</v>
      </c>
      <c r="E63" s="37">
        <f t="shared" si="2"/>
        <v>0.54097096188747729</v>
      </c>
      <c r="F63" s="37">
        <f t="shared" si="3"/>
        <v>4.088820301783265E-2</v>
      </c>
    </row>
    <row r="64" spans="1:6" x14ac:dyDescent="0.25">
      <c r="A64" s="35" t="s">
        <v>211</v>
      </c>
      <c r="B64" s="36">
        <v>24000.7</v>
      </c>
      <c r="C64" s="36">
        <v>90869</v>
      </c>
      <c r="D64" s="36">
        <v>33467.4</v>
      </c>
      <c r="E64" s="37">
        <f t="shared" ref="E64:E95" si="4">IF(B64&lt;&gt;0,D64/B64,"-")</f>
        <v>1.3944343289987375</v>
      </c>
      <c r="F64" s="37">
        <f t="shared" ref="F64:F95" si="5">IF(C64&lt;&gt;0,D64/C64,"-")</f>
        <v>0.36830382198549561</v>
      </c>
    </row>
    <row r="65" spans="1:6" x14ac:dyDescent="0.25">
      <c r="A65" s="35" t="s">
        <v>212</v>
      </c>
      <c r="B65" s="36">
        <v>23061</v>
      </c>
      <c r="C65" s="36">
        <v>35080</v>
      </c>
      <c r="D65" s="36">
        <v>23369.48</v>
      </c>
      <c r="E65" s="37">
        <f t="shared" si="4"/>
        <v>1.0133766965873119</v>
      </c>
      <c r="F65" s="37">
        <f t="shared" si="5"/>
        <v>0.66617673888255413</v>
      </c>
    </row>
    <row r="66" spans="1:6" x14ac:dyDescent="0.25">
      <c r="A66" s="35" t="s">
        <v>213</v>
      </c>
      <c r="B66" s="36">
        <v>763.57</v>
      </c>
      <c r="C66" s="36">
        <v>2087</v>
      </c>
      <c r="D66" s="36">
        <v>1640.07</v>
      </c>
      <c r="E66" s="37">
        <f t="shared" si="4"/>
        <v>2.1478973767958403</v>
      </c>
      <c r="F66" s="37">
        <f t="shared" si="5"/>
        <v>0.78585050311451843</v>
      </c>
    </row>
    <row r="67" spans="1:6" x14ac:dyDescent="0.25">
      <c r="A67" s="35" t="s">
        <v>214</v>
      </c>
      <c r="B67" s="36">
        <v>5194.99</v>
      </c>
      <c r="C67" s="36">
        <v>15729</v>
      </c>
      <c r="D67" s="36">
        <v>5464.47</v>
      </c>
      <c r="E67" s="37">
        <f t="shared" si="4"/>
        <v>1.0518730546160822</v>
      </c>
      <c r="F67" s="37">
        <f t="shared" si="5"/>
        <v>0.34741369444974252</v>
      </c>
    </row>
    <row r="68" spans="1:6" x14ac:dyDescent="0.25">
      <c r="A68" s="35" t="s">
        <v>215</v>
      </c>
      <c r="B68" s="36">
        <v>10448.36</v>
      </c>
      <c r="C68" s="36">
        <v>11255</v>
      </c>
      <c r="D68" s="36">
        <v>5235.45</v>
      </c>
      <c r="E68" s="37">
        <f t="shared" si="4"/>
        <v>0.50107863817862319</v>
      </c>
      <c r="F68" s="37">
        <f t="shared" si="5"/>
        <v>0.46516659262549975</v>
      </c>
    </row>
    <row r="69" spans="1:6" x14ac:dyDescent="0.25">
      <c r="A69" s="35" t="s">
        <v>216</v>
      </c>
      <c r="B69" s="36">
        <v>867.77</v>
      </c>
      <c r="C69" s="36">
        <v>10000</v>
      </c>
      <c r="D69" s="36">
        <v>1592.89</v>
      </c>
      <c r="E69" s="37">
        <f t="shared" si="4"/>
        <v>1.8356131232930386</v>
      </c>
      <c r="F69" s="37">
        <f t="shared" si="5"/>
        <v>0.15928900000000001</v>
      </c>
    </row>
    <row r="70" spans="1:6" x14ac:dyDescent="0.25">
      <c r="A70" s="35" t="s">
        <v>217</v>
      </c>
      <c r="B70" s="36">
        <v>2313</v>
      </c>
      <c r="C70" s="36">
        <v>796</v>
      </c>
      <c r="D70" s="36">
        <v>50</v>
      </c>
      <c r="E70" s="37">
        <f t="shared" si="4"/>
        <v>2.1616947686986597E-2</v>
      </c>
      <c r="F70" s="37">
        <f t="shared" si="5"/>
        <v>6.2814070351758788E-2</v>
      </c>
    </row>
    <row r="71" spans="1:6" x14ac:dyDescent="0.25">
      <c r="A71" s="35" t="s">
        <v>218</v>
      </c>
      <c r="B71" s="36">
        <v>1119.18</v>
      </c>
      <c r="C71" s="36">
        <v>1868</v>
      </c>
      <c r="D71" s="36">
        <v>1838.09</v>
      </c>
      <c r="E71" s="37">
        <f t="shared" si="4"/>
        <v>1.6423542236280133</v>
      </c>
      <c r="F71" s="37">
        <f t="shared" si="5"/>
        <v>0.98398822269807273</v>
      </c>
    </row>
    <row r="72" spans="1:6" x14ac:dyDescent="0.25">
      <c r="A72" s="35" t="s">
        <v>219</v>
      </c>
      <c r="B72" s="36">
        <v>65</v>
      </c>
      <c r="C72" s="36">
        <v>664</v>
      </c>
      <c r="D72" s="36">
        <v>178.47</v>
      </c>
      <c r="E72" s="37">
        <f t="shared" si="4"/>
        <v>2.7456923076923077</v>
      </c>
      <c r="F72" s="37">
        <f t="shared" si="5"/>
        <v>0.26878012048192773</v>
      </c>
    </row>
    <row r="73" spans="1:6" x14ac:dyDescent="0.25">
      <c r="A73" s="52" t="s">
        <v>220</v>
      </c>
      <c r="B73" s="53">
        <f>SUBTOTAL(9,B74:B77)</f>
        <v>1289.52</v>
      </c>
      <c r="C73" s="53">
        <f>SUBTOTAL(9,C74:C77)</f>
        <v>10968</v>
      </c>
      <c r="D73" s="53">
        <f>SUBTOTAL(9,D74:D77)</f>
        <v>3229.45</v>
      </c>
      <c r="E73" s="54">
        <f t="shared" si="4"/>
        <v>2.5043814752776226</v>
      </c>
      <c r="F73" s="54">
        <f t="shared" si="5"/>
        <v>0.2944429248723559</v>
      </c>
    </row>
    <row r="74" spans="1:6" x14ac:dyDescent="0.25">
      <c r="A74" s="35" t="s">
        <v>221</v>
      </c>
      <c r="B74" s="36">
        <v>1289.52</v>
      </c>
      <c r="C74" s="36">
        <v>10175</v>
      </c>
      <c r="D74" s="36">
        <v>3229.45</v>
      </c>
      <c r="E74" s="37">
        <f t="shared" si="4"/>
        <v>2.5043814752776226</v>
      </c>
      <c r="F74" s="37">
        <f t="shared" si="5"/>
        <v>0.31739066339066335</v>
      </c>
    </row>
    <row r="75" spans="1:6" x14ac:dyDescent="0.25">
      <c r="A75" s="35" t="s">
        <v>222</v>
      </c>
      <c r="B75" s="36">
        <v>0</v>
      </c>
      <c r="C75" s="36">
        <v>66</v>
      </c>
      <c r="D75" s="36">
        <v>0</v>
      </c>
      <c r="E75" s="37" t="str">
        <f t="shared" si="4"/>
        <v>-</v>
      </c>
      <c r="F75" s="37">
        <f t="shared" si="5"/>
        <v>0</v>
      </c>
    </row>
    <row r="76" spans="1:6" x14ac:dyDescent="0.25">
      <c r="A76" s="35" t="s">
        <v>223</v>
      </c>
      <c r="B76" s="36">
        <v>0</v>
      </c>
      <c r="C76" s="36">
        <v>63</v>
      </c>
      <c r="D76" s="36">
        <v>0</v>
      </c>
      <c r="E76" s="37" t="str">
        <f t="shared" si="4"/>
        <v>-</v>
      </c>
      <c r="F76" s="37">
        <f t="shared" si="5"/>
        <v>0</v>
      </c>
    </row>
    <row r="77" spans="1:6" x14ac:dyDescent="0.25">
      <c r="A77" s="35" t="s">
        <v>224</v>
      </c>
      <c r="B77" s="36">
        <v>0</v>
      </c>
      <c r="C77" s="36">
        <v>664</v>
      </c>
      <c r="D77" s="36">
        <v>0</v>
      </c>
      <c r="E77" s="37" t="str">
        <f t="shared" si="4"/>
        <v>-</v>
      </c>
      <c r="F77" s="37">
        <f t="shared" si="5"/>
        <v>0</v>
      </c>
    </row>
    <row r="78" spans="1:6" x14ac:dyDescent="0.25">
      <c r="A78" s="52" t="s">
        <v>225</v>
      </c>
      <c r="B78" s="53">
        <f>SUBTOTAL(9,B79:B79)</f>
        <v>1294.96</v>
      </c>
      <c r="C78" s="53">
        <f>SUBTOTAL(9,C79:C79)</f>
        <v>30000</v>
      </c>
      <c r="D78" s="53">
        <f>SUBTOTAL(9,D79:D79)</f>
        <v>17.52</v>
      </c>
      <c r="E78" s="54">
        <f t="shared" si="4"/>
        <v>1.3529375424723543E-2</v>
      </c>
      <c r="F78" s="54">
        <f t="shared" si="5"/>
        <v>5.8399999999999999E-4</v>
      </c>
    </row>
    <row r="79" spans="1:6" x14ac:dyDescent="0.25">
      <c r="A79" s="35" t="s">
        <v>226</v>
      </c>
      <c r="B79" s="36">
        <v>1294.96</v>
      </c>
      <c r="C79" s="36">
        <v>30000</v>
      </c>
      <c r="D79" s="36">
        <v>17.52</v>
      </c>
      <c r="E79" s="37">
        <f t="shared" si="4"/>
        <v>1.3529375424723543E-2</v>
      </c>
      <c r="F79" s="37">
        <f t="shared" si="5"/>
        <v>5.8399999999999999E-4</v>
      </c>
    </row>
    <row r="80" spans="1:6" x14ac:dyDescent="0.25">
      <c r="A80" s="52" t="s">
        <v>227</v>
      </c>
      <c r="B80" s="53">
        <f>SUBTOTAL(9,B81:B81)</f>
        <v>0</v>
      </c>
      <c r="C80" s="53">
        <f>SUBTOTAL(9,C81:C81)</f>
        <v>1327</v>
      </c>
      <c r="D80" s="53">
        <f>SUBTOTAL(9,D81:D81)</f>
        <v>0</v>
      </c>
      <c r="E80" s="54" t="str">
        <f t="shared" si="4"/>
        <v>-</v>
      </c>
      <c r="F80" s="54">
        <f t="shared" si="5"/>
        <v>0</v>
      </c>
    </row>
    <row r="81" spans="1:6" x14ac:dyDescent="0.25">
      <c r="A81" s="35" t="s">
        <v>228</v>
      </c>
      <c r="B81" s="36">
        <v>0</v>
      </c>
      <c r="C81" s="36">
        <v>1327</v>
      </c>
      <c r="D81" s="36">
        <v>0</v>
      </c>
      <c r="E81" s="37" t="str">
        <f t="shared" si="4"/>
        <v>-</v>
      </c>
      <c r="F81" s="37">
        <f t="shared" si="5"/>
        <v>0</v>
      </c>
    </row>
    <row r="82" spans="1:6" x14ac:dyDescent="0.25">
      <c r="A82" s="52" t="s">
        <v>229</v>
      </c>
      <c r="B82" s="53">
        <f>SUBTOTAL(9,B83:B84)</f>
        <v>0</v>
      </c>
      <c r="C82" s="53">
        <f>SUBTOTAL(9,C83:C84)</f>
        <v>4531</v>
      </c>
      <c r="D82" s="53">
        <f>SUBTOTAL(9,D83:D84)</f>
        <v>0</v>
      </c>
      <c r="E82" s="54" t="str">
        <f t="shared" si="4"/>
        <v>-</v>
      </c>
      <c r="F82" s="54">
        <f t="shared" si="5"/>
        <v>0</v>
      </c>
    </row>
    <row r="83" spans="1:6" x14ac:dyDescent="0.25">
      <c r="A83" s="35" t="s">
        <v>230</v>
      </c>
      <c r="B83" s="36">
        <v>0</v>
      </c>
      <c r="C83" s="36">
        <v>4000</v>
      </c>
      <c r="D83" s="36">
        <v>0</v>
      </c>
      <c r="E83" s="37" t="str">
        <f t="shared" si="4"/>
        <v>-</v>
      </c>
      <c r="F83" s="37">
        <f t="shared" si="5"/>
        <v>0</v>
      </c>
    </row>
    <row r="84" spans="1:6" x14ac:dyDescent="0.25">
      <c r="A84" s="35" t="s">
        <v>231</v>
      </c>
      <c r="B84" s="36">
        <v>0</v>
      </c>
      <c r="C84" s="36">
        <v>531</v>
      </c>
      <c r="D84" s="36">
        <v>0</v>
      </c>
      <c r="E84" s="37" t="str">
        <f t="shared" si="4"/>
        <v>-</v>
      </c>
      <c r="F84" s="37">
        <f t="shared" si="5"/>
        <v>0</v>
      </c>
    </row>
    <row r="85" spans="1:6" x14ac:dyDescent="0.25">
      <c r="A85" s="52" t="s">
        <v>232</v>
      </c>
      <c r="B85" s="53">
        <f>SUBTOTAL(9,B86:B90)</f>
        <v>3724.57</v>
      </c>
      <c r="C85" s="53">
        <f>SUBTOTAL(9,C86:C90)</f>
        <v>60611</v>
      </c>
      <c r="D85" s="53">
        <f>SUBTOTAL(9,D86:D90)</f>
        <v>8808.4700000000012</v>
      </c>
      <c r="E85" s="54">
        <f t="shared" si="4"/>
        <v>2.364962935318708</v>
      </c>
      <c r="F85" s="54">
        <f t="shared" si="5"/>
        <v>0.14532791077527182</v>
      </c>
    </row>
    <row r="86" spans="1:6" x14ac:dyDescent="0.25">
      <c r="A86" s="35" t="s">
        <v>233</v>
      </c>
      <c r="B86" s="36">
        <v>0</v>
      </c>
      <c r="C86" s="36">
        <v>23272</v>
      </c>
      <c r="D86" s="36">
        <v>0</v>
      </c>
      <c r="E86" s="37" t="str">
        <f t="shared" si="4"/>
        <v>-</v>
      </c>
      <c r="F86" s="37">
        <f t="shared" si="5"/>
        <v>0</v>
      </c>
    </row>
    <row r="87" spans="1:6" x14ac:dyDescent="0.25">
      <c r="A87" s="35" t="s">
        <v>234</v>
      </c>
      <c r="B87" s="36">
        <v>3724.57</v>
      </c>
      <c r="C87" s="36">
        <v>10000</v>
      </c>
      <c r="D87" s="36">
        <v>4236.79</v>
      </c>
      <c r="E87" s="37">
        <f t="shared" si="4"/>
        <v>1.1375246001551857</v>
      </c>
      <c r="F87" s="37">
        <f t="shared" si="5"/>
        <v>0.42367899999999997</v>
      </c>
    </row>
    <row r="88" spans="1:6" x14ac:dyDescent="0.25">
      <c r="A88" s="35" t="s">
        <v>235</v>
      </c>
      <c r="B88" s="36">
        <v>0</v>
      </c>
      <c r="C88" s="36">
        <v>14685</v>
      </c>
      <c r="D88" s="36">
        <v>4571.68</v>
      </c>
      <c r="E88" s="37" t="str">
        <f t="shared" si="4"/>
        <v>-</v>
      </c>
      <c r="F88" s="37">
        <f t="shared" si="5"/>
        <v>0.31131630915900582</v>
      </c>
    </row>
    <row r="89" spans="1:6" x14ac:dyDescent="0.25">
      <c r="A89" s="35" t="s">
        <v>236</v>
      </c>
      <c r="B89" s="36">
        <v>0</v>
      </c>
      <c r="C89" s="36">
        <v>10000</v>
      </c>
      <c r="D89" s="36">
        <v>0</v>
      </c>
      <c r="E89" s="37" t="str">
        <f t="shared" si="4"/>
        <v>-</v>
      </c>
      <c r="F89" s="37">
        <f t="shared" si="5"/>
        <v>0</v>
      </c>
    </row>
    <row r="90" spans="1:6" x14ac:dyDescent="0.25">
      <c r="A90" s="35" t="s">
        <v>237</v>
      </c>
      <c r="B90" s="36">
        <v>0</v>
      </c>
      <c r="C90" s="36">
        <v>2654</v>
      </c>
      <c r="D90" s="36">
        <v>0</v>
      </c>
      <c r="E90" s="37" t="str">
        <f t="shared" si="4"/>
        <v>-</v>
      </c>
      <c r="F90" s="37">
        <f t="shared" si="5"/>
        <v>0</v>
      </c>
    </row>
    <row r="91" spans="1:6" x14ac:dyDescent="0.25">
      <c r="A91" s="52" t="s">
        <v>238</v>
      </c>
      <c r="B91" s="53">
        <f>SUBTOTAL(9,B92:B94)</f>
        <v>3234.11</v>
      </c>
      <c r="C91" s="53">
        <f>SUBTOTAL(9,C92:C94)</f>
        <v>160030</v>
      </c>
      <c r="D91" s="53">
        <f>SUBTOTAL(9,D92:D94)</f>
        <v>3860</v>
      </c>
      <c r="E91" s="54">
        <f t="shared" si="4"/>
        <v>1.1935277402438382</v>
      </c>
      <c r="F91" s="54">
        <f t="shared" si="5"/>
        <v>2.4120477410485532E-2</v>
      </c>
    </row>
    <row r="92" spans="1:6" x14ac:dyDescent="0.25">
      <c r="A92" s="35" t="s">
        <v>239</v>
      </c>
      <c r="B92" s="36">
        <v>3234.11</v>
      </c>
      <c r="C92" s="36">
        <v>154722</v>
      </c>
      <c r="D92" s="36">
        <v>0</v>
      </c>
      <c r="E92" s="37">
        <f t="shared" si="4"/>
        <v>0</v>
      </c>
      <c r="F92" s="37">
        <f t="shared" si="5"/>
        <v>0</v>
      </c>
    </row>
    <row r="93" spans="1:6" x14ac:dyDescent="0.25">
      <c r="A93" s="35" t="s">
        <v>240</v>
      </c>
      <c r="B93" s="36">
        <v>0</v>
      </c>
      <c r="C93" s="36">
        <v>2654</v>
      </c>
      <c r="D93" s="36">
        <v>0</v>
      </c>
      <c r="E93" s="37" t="str">
        <f t="shared" si="4"/>
        <v>-</v>
      </c>
      <c r="F93" s="37">
        <f t="shared" si="5"/>
        <v>0</v>
      </c>
    </row>
    <row r="94" spans="1:6" x14ac:dyDescent="0.25">
      <c r="A94" s="35" t="s">
        <v>241</v>
      </c>
      <c r="B94" s="36">
        <v>0</v>
      </c>
      <c r="C94" s="36">
        <v>2654</v>
      </c>
      <c r="D94" s="36">
        <v>3860</v>
      </c>
      <c r="E94" s="37" t="str">
        <f t="shared" si="4"/>
        <v>-</v>
      </c>
      <c r="F94" s="37">
        <f t="shared" si="5"/>
        <v>1.4544084400904296</v>
      </c>
    </row>
    <row r="95" spans="1:6" x14ac:dyDescent="0.25">
      <c r="A95" s="49" t="s">
        <v>242</v>
      </c>
      <c r="B95" s="50">
        <f>SUBTOTAL(9,B97:B97)</f>
        <v>0</v>
      </c>
      <c r="C95" s="50">
        <f>SUBTOTAL(9,C97:C97)</f>
        <v>1016</v>
      </c>
      <c r="D95" s="50">
        <f>SUBTOTAL(9,D97:D97)</f>
        <v>0</v>
      </c>
      <c r="E95" s="51" t="str">
        <f t="shared" si="4"/>
        <v>-</v>
      </c>
      <c r="F95" s="51">
        <f t="shared" si="5"/>
        <v>0</v>
      </c>
    </row>
    <row r="96" spans="1:6" x14ac:dyDescent="0.25">
      <c r="A96" s="52" t="s">
        <v>194</v>
      </c>
      <c r="B96" s="53">
        <f>SUBTOTAL(9,B97:B97)</f>
        <v>0</v>
      </c>
      <c r="C96" s="53">
        <f>SUBTOTAL(9,C97:C97)</f>
        <v>1016</v>
      </c>
      <c r="D96" s="53">
        <f>SUBTOTAL(9,D97:D97)</f>
        <v>0</v>
      </c>
      <c r="E96" s="54" t="str">
        <f t="shared" ref="E96:E128" si="6">IF(B96&lt;&gt;0,D96/B96,"-")</f>
        <v>-</v>
      </c>
      <c r="F96" s="54">
        <f t="shared" ref="F96:F128" si="7">IF(C96&lt;&gt;0,D96/C96,"-")</f>
        <v>0</v>
      </c>
    </row>
    <row r="97" spans="1:6" x14ac:dyDescent="0.25">
      <c r="A97" s="35" t="s">
        <v>196</v>
      </c>
      <c r="B97" s="36">
        <v>0</v>
      </c>
      <c r="C97" s="36">
        <v>1016</v>
      </c>
      <c r="D97" s="36">
        <v>0</v>
      </c>
      <c r="E97" s="37" t="str">
        <f t="shared" si="6"/>
        <v>-</v>
      </c>
      <c r="F97" s="37">
        <f t="shared" si="7"/>
        <v>0</v>
      </c>
    </row>
    <row r="98" spans="1:6" x14ac:dyDescent="0.25">
      <c r="A98" s="49" t="s">
        <v>243</v>
      </c>
      <c r="B98" s="50">
        <f>SUBTOTAL(9,B100:B104)</f>
        <v>0</v>
      </c>
      <c r="C98" s="50">
        <f>SUBTOTAL(9,C100:C104)</f>
        <v>100000</v>
      </c>
      <c r="D98" s="50">
        <f>SUBTOTAL(9,D100:D104)</f>
        <v>23245.47</v>
      </c>
      <c r="E98" s="51" t="str">
        <f t="shared" si="6"/>
        <v>-</v>
      </c>
      <c r="F98" s="51">
        <f t="shared" si="7"/>
        <v>0.23245470000000001</v>
      </c>
    </row>
    <row r="99" spans="1:6" x14ac:dyDescent="0.25">
      <c r="A99" s="52" t="s">
        <v>194</v>
      </c>
      <c r="B99" s="53">
        <f>SUBTOTAL(9,B100:B102)</f>
        <v>0</v>
      </c>
      <c r="C99" s="53">
        <f>SUBTOTAL(9,C100:C102)</f>
        <v>0</v>
      </c>
      <c r="D99" s="53">
        <f>SUBTOTAL(9,D100:D102)</f>
        <v>23245.47</v>
      </c>
      <c r="E99" s="54" t="str">
        <f t="shared" si="6"/>
        <v>-</v>
      </c>
      <c r="F99" s="54" t="str">
        <f t="shared" si="7"/>
        <v>-</v>
      </c>
    </row>
    <row r="100" spans="1:6" x14ac:dyDescent="0.25">
      <c r="A100" s="35" t="s">
        <v>196</v>
      </c>
      <c r="B100" s="36">
        <v>0</v>
      </c>
      <c r="C100" s="36">
        <v>0</v>
      </c>
      <c r="D100" s="36">
        <v>1965</v>
      </c>
      <c r="E100" s="37" t="str">
        <f t="shared" si="6"/>
        <v>-</v>
      </c>
      <c r="F100" s="37" t="str">
        <f t="shared" si="7"/>
        <v>-</v>
      </c>
    </row>
    <row r="101" spans="1:6" x14ac:dyDescent="0.25">
      <c r="A101" s="35" t="s">
        <v>206</v>
      </c>
      <c r="B101" s="36">
        <v>0</v>
      </c>
      <c r="C101" s="36">
        <v>0</v>
      </c>
      <c r="D101" s="36">
        <v>21183.58</v>
      </c>
      <c r="E101" s="37" t="str">
        <f t="shared" si="6"/>
        <v>-</v>
      </c>
      <c r="F101" s="37" t="str">
        <f t="shared" si="7"/>
        <v>-</v>
      </c>
    </row>
    <row r="102" spans="1:6" x14ac:dyDescent="0.25">
      <c r="A102" s="35" t="s">
        <v>215</v>
      </c>
      <c r="B102" s="36">
        <v>0</v>
      </c>
      <c r="C102" s="36">
        <v>0</v>
      </c>
      <c r="D102" s="36">
        <v>96.89</v>
      </c>
      <c r="E102" s="37" t="str">
        <f t="shared" si="6"/>
        <v>-</v>
      </c>
      <c r="F102" s="37" t="str">
        <f t="shared" si="7"/>
        <v>-</v>
      </c>
    </row>
    <row r="103" spans="1:6" x14ac:dyDescent="0.25">
      <c r="A103" s="52" t="s">
        <v>238</v>
      </c>
      <c r="B103" s="53">
        <f>SUBTOTAL(9,B104:B104)</f>
        <v>0</v>
      </c>
      <c r="C103" s="53">
        <f>SUBTOTAL(9,C104:C104)</f>
        <v>100000</v>
      </c>
      <c r="D103" s="53">
        <f>SUBTOTAL(9,D104:D104)</f>
        <v>0</v>
      </c>
      <c r="E103" s="54" t="str">
        <f t="shared" si="6"/>
        <v>-</v>
      </c>
      <c r="F103" s="54">
        <f t="shared" si="7"/>
        <v>0</v>
      </c>
    </row>
    <row r="104" spans="1:6" x14ac:dyDescent="0.25">
      <c r="A104" s="35" t="s">
        <v>239</v>
      </c>
      <c r="B104" s="36">
        <v>0</v>
      </c>
      <c r="C104" s="36">
        <v>100000</v>
      </c>
      <c r="D104" s="36">
        <v>0</v>
      </c>
      <c r="E104" s="37" t="str">
        <f t="shared" si="6"/>
        <v>-</v>
      </c>
      <c r="F104" s="37">
        <f t="shared" si="7"/>
        <v>0</v>
      </c>
    </row>
    <row r="105" spans="1:6" x14ac:dyDescent="0.25">
      <c r="A105" s="49" t="s">
        <v>244</v>
      </c>
      <c r="B105" s="50">
        <f>SUBTOTAL(9,B107:B120)</f>
        <v>295630.63</v>
      </c>
      <c r="C105" s="50">
        <f>SUBTOTAL(9,C107:C120)</f>
        <v>69280</v>
      </c>
      <c r="D105" s="50">
        <f>SUBTOTAL(9,D107:D120)</f>
        <v>70061.47</v>
      </c>
      <c r="E105" s="51">
        <f t="shared" si="6"/>
        <v>0.23698988836170326</v>
      </c>
      <c r="F105" s="51">
        <f t="shared" si="7"/>
        <v>1.0112798787528869</v>
      </c>
    </row>
    <row r="106" spans="1:6" x14ac:dyDescent="0.25">
      <c r="A106" s="52" t="s">
        <v>188</v>
      </c>
      <c r="B106" s="53">
        <f>SUBTOTAL(9,B107:B108)</f>
        <v>24202.76</v>
      </c>
      <c r="C106" s="53">
        <f>SUBTOTAL(9,C107:C108)</f>
        <v>16492</v>
      </c>
      <c r="D106" s="53">
        <f>SUBTOTAL(9,D107:D108)</f>
        <v>16685.28</v>
      </c>
      <c r="E106" s="54">
        <f t="shared" si="6"/>
        <v>0.68939575486432125</v>
      </c>
      <c r="F106" s="54">
        <f t="shared" si="7"/>
        <v>1.0117196216347319</v>
      </c>
    </row>
    <row r="107" spans="1:6" x14ac:dyDescent="0.25">
      <c r="A107" s="35" t="s">
        <v>189</v>
      </c>
      <c r="B107" s="36">
        <v>20774.91</v>
      </c>
      <c r="C107" s="36">
        <v>13582</v>
      </c>
      <c r="D107" s="36">
        <v>14322.11</v>
      </c>
      <c r="E107" s="37">
        <f t="shared" si="6"/>
        <v>0.68939456296080226</v>
      </c>
      <c r="F107" s="37">
        <f t="shared" si="7"/>
        <v>1.0544919746723604</v>
      </c>
    </row>
    <row r="108" spans="1:6" x14ac:dyDescent="0.25">
      <c r="A108" s="35" t="s">
        <v>191</v>
      </c>
      <c r="B108" s="36">
        <v>3427.85</v>
      </c>
      <c r="C108" s="36">
        <v>2910</v>
      </c>
      <c r="D108" s="36">
        <v>2363.17</v>
      </c>
      <c r="E108" s="37">
        <f t="shared" si="6"/>
        <v>0.68940297854340193</v>
      </c>
      <c r="F108" s="37">
        <f t="shared" si="7"/>
        <v>0.81208591065292102</v>
      </c>
    </row>
    <row r="109" spans="1:6" x14ac:dyDescent="0.25">
      <c r="A109" s="52" t="s">
        <v>194</v>
      </c>
      <c r="B109" s="53">
        <f>SUBTOTAL(9,B110:B116)</f>
        <v>14532.810000000001</v>
      </c>
      <c r="C109" s="53">
        <f>SUBTOTAL(9,C110:C116)</f>
        <v>14270</v>
      </c>
      <c r="D109" s="53">
        <f>SUBTOTAL(9,D110:D116)</f>
        <v>16806.189999999999</v>
      </c>
      <c r="E109" s="54">
        <f t="shared" si="6"/>
        <v>1.1564308623039865</v>
      </c>
      <c r="F109" s="54">
        <f t="shared" si="7"/>
        <v>1.1777288016818499</v>
      </c>
    </row>
    <row r="110" spans="1:6" x14ac:dyDescent="0.25">
      <c r="A110" s="35" t="s">
        <v>198</v>
      </c>
      <c r="B110" s="36">
        <v>0</v>
      </c>
      <c r="C110" s="36">
        <v>1000</v>
      </c>
      <c r="D110" s="36">
        <v>0</v>
      </c>
      <c r="E110" s="37" t="str">
        <f t="shared" si="6"/>
        <v>-</v>
      </c>
      <c r="F110" s="37">
        <f t="shared" si="7"/>
        <v>0</v>
      </c>
    </row>
    <row r="111" spans="1:6" x14ac:dyDescent="0.25">
      <c r="A111" s="35" t="s">
        <v>200</v>
      </c>
      <c r="B111" s="36">
        <v>672</v>
      </c>
      <c r="C111" s="36">
        <v>0</v>
      </c>
      <c r="D111" s="36">
        <v>0</v>
      </c>
      <c r="E111" s="37">
        <f t="shared" si="6"/>
        <v>0</v>
      </c>
      <c r="F111" s="37" t="str">
        <f t="shared" si="7"/>
        <v>-</v>
      </c>
    </row>
    <row r="112" spans="1:6" x14ac:dyDescent="0.25">
      <c r="A112" s="35" t="s">
        <v>196</v>
      </c>
      <c r="B112" s="36">
        <v>832.53</v>
      </c>
      <c r="C112" s="36">
        <v>4371</v>
      </c>
      <c r="D112" s="36">
        <v>0</v>
      </c>
      <c r="E112" s="37">
        <f t="shared" si="6"/>
        <v>0</v>
      </c>
      <c r="F112" s="37">
        <f t="shared" si="7"/>
        <v>0</v>
      </c>
    </row>
    <row r="113" spans="1:6" x14ac:dyDescent="0.25">
      <c r="A113" s="35" t="s">
        <v>206</v>
      </c>
      <c r="B113" s="36">
        <v>1053.1500000000001</v>
      </c>
      <c r="C113" s="36">
        <v>0</v>
      </c>
      <c r="D113" s="36">
        <v>2386.19</v>
      </c>
      <c r="E113" s="37">
        <f t="shared" si="6"/>
        <v>2.2657646109291174</v>
      </c>
      <c r="F113" s="37" t="str">
        <f t="shared" si="7"/>
        <v>-</v>
      </c>
    </row>
    <row r="114" spans="1:6" x14ac:dyDescent="0.25">
      <c r="A114" s="35" t="s">
        <v>207</v>
      </c>
      <c r="B114" s="36">
        <v>1943.2</v>
      </c>
      <c r="C114" s="36">
        <v>3000</v>
      </c>
      <c r="D114" s="36">
        <v>0</v>
      </c>
      <c r="E114" s="37">
        <f t="shared" si="6"/>
        <v>0</v>
      </c>
      <c r="F114" s="37">
        <f t="shared" si="7"/>
        <v>0</v>
      </c>
    </row>
    <row r="115" spans="1:6" x14ac:dyDescent="0.25">
      <c r="A115" s="35" t="s">
        <v>209</v>
      </c>
      <c r="B115" s="36">
        <v>1584</v>
      </c>
      <c r="C115" s="36">
        <v>0</v>
      </c>
      <c r="D115" s="36">
        <v>700</v>
      </c>
      <c r="E115" s="37">
        <f t="shared" si="6"/>
        <v>0.44191919191919193</v>
      </c>
      <c r="F115" s="37" t="str">
        <f t="shared" si="7"/>
        <v>-</v>
      </c>
    </row>
    <row r="116" spans="1:6" x14ac:dyDescent="0.25">
      <c r="A116" s="35" t="s">
        <v>211</v>
      </c>
      <c r="B116" s="36">
        <v>8447.93</v>
      </c>
      <c r="C116" s="36">
        <v>5899</v>
      </c>
      <c r="D116" s="36">
        <v>13720</v>
      </c>
      <c r="E116" s="37">
        <f t="shared" si="6"/>
        <v>1.6240664872933368</v>
      </c>
      <c r="F116" s="37">
        <f t="shared" si="7"/>
        <v>2.3258179352432617</v>
      </c>
    </row>
    <row r="117" spans="1:6" x14ac:dyDescent="0.25">
      <c r="A117" s="52" t="s">
        <v>232</v>
      </c>
      <c r="B117" s="53">
        <f>SUBTOTAL(9,B118:B118)</f>
        <v>0</v>
      </c>
      <c r="C117" s="53">
        <f>SUBTOTAL(9,C118:C118)</f>
        <v>24700</v>
      </c>
      <c r="D117" s="53">
        <f>SUBTOTAL(9,D118:D118)</f>
        <v>0</v>
      </c>
      <c r="E117" s="54" t="str">
        <f t="shared" si="6"/>
        <v>-</v>
      </c>
      <c r="F117" s="54">
        <f t="shared" si="7"/>
        <v>0</v>
      </c>
    </row>
    <row r="118" spans="1:6" x14ac:dyDescent="0.25">
      <c r="A118" s="35" t="s">
        <v>235</v>
      </c>
      <c r="B118" s="36">
        <v>0</v>
      </c>
      <c r="C118" s="36">
        <v>24700</v>
      </c>
      <c r="D118" s="36">
        <v>0</v>
      </c>
      <c r="E118" s="37" t="str">
        <f t="shared" si="6"/>
        <v>-</v>
      </c>
      <c r="F118" s="37">
        <f t="shared" si="7"/>
        <v>0</v>
      </c>
    </row>
    <row r="119" spans="1:6" x14ac:dyDescent="0.25">
      <c r="A119" s="52" t="s">
        <v>238</v>
      </c>
      <c r="B119" s="53">
        <f>SUBTOTAL(9,B120:B120)</f>
        <v>256895.06</v>
      </c>
      <c r="C119" s="53">
        <f>SUBTOTAL(9,C120:C120)</f>
        <v>13818</v>
      </c>
      <c r="D119" s="53">
        <f>SUBTOTAL(9,D120:D120)</f>
        <v>36570</v>
      </c>
      <c r="E119" s="54">
        <f t="shared" si="6"/>
        <v>0.14235384674193424</v>
      </c>
      <c r="F119" s="54">
        <f t="shared" si="7"/>
        <v>2.6465479808944856</v>
      </c>
    </row>
    <row r="120" spans="1:6" x14ac:dyDescent="0.25">
      <c r="A120" s="35" t="s">
        <v>239</v>
      </c>
      <c r="B120" s="36">
        <v>256895.06</v>
      </c>
      <c r="C120" s="36">
        <v>13818</v>
      </c>
      <c r="D120" s="36">
        <v>36570</v>
      </c>
      <c r="E120" s="37">
        <f t="shared" si="6"/>
        <v>0.14235384674193424</v>
      </c>
      <c r="F120" s="37">
        <f t="shared" si="7"/>
        <v>2.6465479808944856</v>
      </c>
    </row>
    <row r="121" spans="1:6" x14ac:dyDescent="0.25">
      <c r="A121" s="49" t="s">
        <v>245</v>
      </c>
      <c r="B121" s="50">
        <f>SUBTOTAL(9,B123:B123)</f>
        <v>0</v>
      </c>
      <c r="C121" s="50">
        <f>SUBTOTAL(9,C123:C123)</f>
        <v>9700</v>
      </c>
      <c r="D121" s="50">
        <f>SUBTOTAL(9,D123:D123)</f>
        <v>0</v>
      </c>
      <c r="E121" s="51" t="str">
        <f t="shared" si="6"/>
        <v>-</v>
      </c>
      <c r="F121" s="51">
        <f t="shared" si="7"/>
        <v>0</v>
      </c>
    </row>
    <row r="122" spans="1:6" x14ac:dyDescent="0.25">
      <c r="A122" s="52" t="s">
        <v>194</v>
      </c>
      <c r="B122" s="53">
        <f>SUBTOTAL(9,B123:B123)</f>
        <v>0</v>
      </c>
      <c r="C122" s="53">
        <f>SUBTOTAL(9,C123:C123)</f>
        <v>9700</v>
      </c>
      <c r="D122" s="53">
        <f>SUBTOTAL(9,D123:D123)</f>
        <v>0</v>
      </c>
      <c r="E122" s="54" t="str">
        <f t="shared" si="6"/>
        <v>-</v>
      </c>
      <c r="F122" s="54">
        <f t="shared" si="7"/>
        <v>0</v>
      </c>
    </row>
    <row r="123" spans="1:6" x14ac:dyDescent="0.25">
      <c r="A123" s="35" t="s">
        <v>211</v>
      </c>
      <c r="B123" s="36">
        <v>0</v>
      </c>
      <c r="C123" s="36">
        <v>9700</v>
      </c>
      <c r="D123" s="36">
        <v>0</v>
      </c>
      <c r="E123" s="37" t="str">
        <f t="shared" si="6"/>
        <v>-</v>
      </c>
      <c r="F123" s="37">
        <f t="shared" si="7"/>
        <v>0</v>
      </c>
    </row>
    <row r="124" spans="1:6" x14ac:dyDescent="0.25">
      <c r="A124" s="49" t="s">
        <v>246</v>
      </c>
      <c r="B124" s="50">
        <f>SUBTOTAL(9,B126:B126)</f>
        <v>0</v>
      </c>
      <c r="C124" s="50">
        <f>SUBTOTAL(9,C126:C126)</f>
        <v>4300</v>
      </c>
      <c r="D124" s="50">
        <f>SUBTOTAL(9,D126:D126)</f>
        <v>0</v>
      </c>
      <c r="E124" s="51" t="str">
        <f t="shared" si="6"/>
        <v>-</v>
      </c>
      <c r="F124" s="51">
        <f t="shared" si="7"/>
        <v>0</v>
      </c>
    </row>
    <row r="125" spans="1:6" x14ac:dyDescent="0.25">
      <c r="A125" s="52" t="s">
        <v>194</v>
      </c>
      <c r="B125" s="53">
        <f>SUBTOTAL(9,B126:B126)</f>
        <v>0</v>
      </c>
      <c r="C125" s="53">
        <f>SUBTOTAL(9,C126:C126)</f>
        <v>4300</v>
      </c>
      <c r="D125" s="53">
        <f>SUBTOTAL(9,D126:D126)</f>
        <v>0</v>
      </c>
      <c r="E125" s="54" t="str">
        <f t="shared" si="6"/>
        <v>-</v>
      </c>
      <c r="F125" s="54">
        <f t="shared" si="7"/>
        <v>0</v>
      </c>
    </row>
    <row r="126" spans="1:6" x14ac:dyDescent="0.25">
      <c r="A126" s="35" t="s">
        <v>210</v>
      </c>
      <c r="B126" s="36">
        <v>0</v>
      </c>
      <c r="C126" s="36">
        <v>4300</v>
      </c>
      <c r="D126" s="36">
        <v>0</v>
      </c>
      <c r="E126" s="37" t="str">
        <f t="shared" si="6"/>
        <v>-</v>
      </c>
      <c r="F126" s="37">
        <f t="shared" si="7"/>
        <v>0</v>
      </c>
    </row>
    <row r="127" spans="1:6" x14ac:dyDescent="0.25">
      <c r="A127" s="49" t="s">
        <v>247</v>
      </c>
      <c r="B127" s="50">
        <f>SUBTOTAL(9,B129:B129)</f>
        <v>0</v>
      </c>
      <c r="C127" s="50">
        <f>SUBTOTAL(9,C129:C129)</f>
        <v>5755</v>
      </c>
      <c r="D127" s="50">
        <f>SUBTOTAL(9,D129:D129)</f>
        <v>0</v>
      </c>
      <c r="E127" s="51" t="str">
        <f t="shared" si="6"/>
        <v>-</v>
      </c>
      <c r="F127" s="51">
        <f t="shared" si="7"/>
        <v>0</v>
      </c>
    </row>
    <row r="128" spans="1:6" x14ac:dyDescent="0.25">
      <c r="A128" s="52" t="s">
        <v>194</v>
      </c>
      <c r="B128" s="53">
        <f>SUBTOTAL(9,B129:B129)</f>
        <v>0</v>
      </c>
      <c r="C128" s="53">
        <f>SUBTOTAL(9,C129:C129)</f>
        <v>5755</v>
      </c>
      <c r="D128" s="53">
        <f>SUBTOTAL(9,D129:D129)</f>
        <v>0</v>
      </c>
      <c r="E128" s="54" t="str">
        <f t="shared" si="6"/>
        <v>-</v>
      </c>
      <c r="F128" s="54">
        <f t="shared" si="7"/>
        <v>0</v>
      </c>
    </row>
    <row r="129" spans="1:6" x14ac:dyDescent="0.25">
      <c r="A129" s="35" t="s">
        <v>196</v>
      </c>
      <c r="B129" s="36">
        <v>0</v>
      </c>
      <c r="C129" s="36">
        <v>5755</v>
      </c>
      <c r="D129" s="36">
        <v>0</v>
      </c>
      <c r="E129" s="37" t="str">
        <f t="shared" ref="E129:E135" si="8">IF(B129&lt;&gt;0,D129/B129,"-")</f>
        <v>-</v>
      </c>
      <c r="F129" s="37">
        <f t="shared" ref="F129:F136" si="9">IF(C129&lt;&gt;0,D129/C129,"-")</f>
        <v>0</v>
      </c>
    </row>
    <row r="130" spans="1:6" x14ac:dyDescent="0.25">
      <c r="A130" s="49" t="s">
        <v>248</v>
      </c>
      <c r="B130" s="50">
        <f>SUBTOTAL(9,B132:B132)</f>
        <v>0</v>
      </c>
      <c r="C130" s="50">
        <f>SUBTOTAL(9,C132:C132)</f>
        <v>2400</v>
      </c>
      <c r="D130" s="50">
        <f>SUBTOTAL(9,D132:D132)</f>
        <v>0</v>
      </c>
      <c r="E130" s="51" t="str">
        <f t="shared" si="8"/>
        <v>-</v>
      </c>
      <c r="F130" s="51">
        <f t="shared" si="9"/>
        <v>0</v>
      </c>
    </row>
    <row r="131" spans="1:6" x14ac:dyDescent="0.25">
      <c r="A131" s="52" t="s">
        <v>194</v>
      </c>
      <c r="B131" s="53">
        <f>SUBTOTAL(9,B132:B132)</f>
        <v>0</v>
      </c>
      <c r="C131" s="53">
        <f>SUBTOTAL(9,C132:C132)</f>
        <v>2400</v>
      </c>
      <c r="D131" s="53">
        <f>SUBTOTAL(9,D132:D132)</f>
        <v>0</v>
      </c>
      <c r="E131" s="54" t="str">
        <f t="shared" si="8"/>
        <v>-</v>
      </c>
      <c r="F131" s="54">
        <f t="shared" si="9"/>
        <v>0</v>
      </c>
    </row>
    <row r="132" spans="1:6" x14ac:dyDescent="0.25">
      <c r="A132" s="35" t="s">
        <v>211</v>
      </c>
      <c r="B132" s="36">
        <v>0</v>
      </c>
      <c r="C132" s="36">
        <v>2400</v>
      </c>
      <c r="D132" s="36">
        <v>0</v>
      </c>
      <c r="E132" s="37" t="str">
        <f t="shared" si="8"/>
        <v>-</v>
      </c>
      <c r="F132" s="37">
        <f t="shared" si="9"/>
        <v>0</v>
      </c>
    </row>
    <row r="133" spans="1:6" x14ac:dyDescent="0.25">
      <c r="A133" s="49" t="s">
        <v>249</v>
      </c>
      <c r="B133" s="50">
        <f>SUBTOTAL(9,B135:B135)</f>
        <v>0</v>
      </c>
      <c r="C133" s="50">
        <f>SUBTOTAL(9,C135:C135)</f>
        <v>854</v>
      </c>
      <c r="D133" s="50">
        <f>SUBTOTAL(9,D135:D135)</f>
        <v>0</v>
      </c>
      <c r="E133" s="51" t="str">
        <f t="shared" si="8"/>
        <v>-</v>
      </c>
      <c r="F133" s="51">
        <f t="shared" si="9"/>
        <v>0</v>
      </c>
    </row>
    <row r="134" spans="1:6" x14ac:dyDescent="0.25">
      <c r="A134" s="52" t="s">
        <v>194</v>
      </c>
      <c r="B134" s="53">
        <f>SUBTOTAL(9,B135:B135)</f>
        <v>0</v>
      </c>
      <c r="C134" s="53">
        <f>SUBTOTAL(9,C135:C135)</f>
        <v>854</v>
      </c>
      <c r="D134" s="53">
        <f>SUBTOTAL(9,D135:D135)</f>
        <v>0</v>
      </c>
      <c r="E134" s="54" t="str">
        <f t="shared" si="8"/>
        <v>-</v>
      </c>
      <c r="F134" s="54">
        <f t="shared" si="9"/>
        <v>0</v>
      </c>
    </row>
    <row r="135" spans="1:6" x14ac:dyDescent="0.25">
      <c r="A135" s="35" t="s">
        <v>206</v>
      </c>
      <c r="B135" s="36">
        <v>0</v>
      </c>
      <c r="C135" s="36">
        <v>854</v>
      </c>
      <c r="D135" s="36">
        <v>0</v>
      </c>
      <c r="E135" s="37" t="str">
        <f t="shared" si="8"/>
        <v>-</v>
      </c>
      <c r="F135" s="37">
        <f t="shared" si="9"/>
        <v>0</v>
      </c>
    </row>
    <row r="136" spans="1:6" ht="20.100000000000001" customHeight="1" x14ac:dyDescent="0.25">
      <c r="A136" s="38" t="s">
        <v>69</v>
      </c>
      <c r="B136" s="39">
        <f>IFERROR(SUBTOTAL(9,B36:B135),0)</f>
        <v>969647.82999999984</v>
      </c>
      <c r="C136" s="39">
        <f>IFERROR(SUBTOTAL(9,C36:C135),0)</f>
        <v>1853871</v>
      </c>
      <c r="D136" s="39">
        <f>IFERROR(SUBTOTAL(9,D36:D135),0)</f>
        <v>913294.2</v>
      </c>
      <c r="E136" s="40">
        <f>IF(B136&lt;&gt;0,D136/B136,"-")</f>
        <v>0.94188237393363738</v>
      </c>
      <c r="F136" s="40">
        <f t="shared" si="9"/>
        <v>0.4926417210258966</v>
      </c>
    </row>
    <row r="137" spans="1:6" x14ac:dyDescent="0.25">
      <c r="E137" s="12"/>
      <c r="F137" s="12"/>
    </row>
  </sheetData>
  <mergeCells count="3">
    <mergeCell ref="A2:F2"/>
    <mergeCell ref="A1:F1"/>
    <mergeCell ref="A14:F14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 Frka</dc:creator>
  <cp:lastModifiedBy>Mila Frka</cp:lastModifiedBy>
  <dcterms:created xsi:type="dcterms:W3CDTF">2026-07-21T06:57:03Z</dcterms:created>
  <dcterms:modified xsi:type="dcterms:W3CDTF">2026-07-23T12:24:26Z</dcterms:modified>
</cp:coreProperties>
</file>